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dp-my.sharepoint.com/personal/hnin_hla_phyu_undp_org/Documents/Documents/20210704/hnin.hla.phyu/Documents/FBM/Desktop/FBM_1/Cost Recovery/SOP &amp; template/"/>
    </mc:Choice>
  </mc:AlternateContent>
  <xr:revisionPtr revIDLastSave="4" documentId="8_{E9A9105B-292B-42F8-8768-793D0A5D9C5B}" xr6:coauthVersionLast="47" xr6:coauthVersionMax="47" xr10:uidLastSave="{B6F52192-9202-43A4-B7E4-94F965BAB858}"/>
  <workbookProtection workbookAlgorithmName="SHA-512" workbookHashValue="zRqmTS/RBIK71khhxZJJj3Vu7UYN7cSJwKCFqvL1MBc/pYXZ06Hw9/fdujvNlLWR7h5r45/LUmuNSb/vh/UvMg==" workbookSaltValue="hA3qDzzdNUD5cLBKglF95g==" workbookSpinCount="100000" lockStructure="1"/>
  <bookViews>
    <workbookView xWindow="-120" yWindow="-120" windowWidth="29040" windowHeight="15720" activeTab="3" xr2:uid="{7B6F968D-0792-4338-94EB-E8A032B6040B}"/>
  </bookViews>
  <sheets>
    <sheet name="GMS Calculator - not VF or GF" sheetId="12" r:id="rId1"/>
    <sheet name="GMS Calculator - GF" sheetId="5" r:id="rId2"/>
    <sheet name="GMS Calculator - AF, GCF, GEF" sheetId="4" r:id="rId3"/>
    <sheet name="GMS Calculator - MP" sheetId="11" r:id="rId4"/>
    <sheet name="AF GCF GEF Rates" sheetId="2" state="hidden" r:id="rId5"/>
    <sheet name="Vertical Fund Burdening" sheetId="9" r:id="rId6"/>
    <sheet name="MP Rates" sheetId="10" state="hidden" r:id="rId7"/>
    <sheet name="GF" sheetId="3" state="hidden" r:id="rId8"/>
    <sheet name="CONFIG" sheetId="6" state="hidden" r:id="rId9"/>
    <sheet name="VF Burdening Details" sheetId="8" state="hidden" r:id="rId10"/>
  </sheets>
  <externalReferences>
    <externalReference r:id="rId11"/>
  </externalReferences>
  <definedNames>
    <definedName name="_xlnm._FilterDatabase" localSheetId="5" hidden="1">'Vertical Fund Burdening'!$B$4:$P$45</definedName>
    <definedName name="XDO_?XDOFIELD1?">'[1]00097591'!$A$4:$A$9</definedName>
    <definedName name="XDO_?XDOFIELD10?">'[1]00097591'!$K$4:$K$9</definedName>
    <definedName name="XDO_?XDOFIELD100?">'[1]00097591'!$BH$4:$BH$9</definedName>
    <definedName name="XDO_?XDOFIELD101?">'[1]00097591'!$BI$4:$BI$9</definedName>
    <definedName name="XDO_?XDOFIELD102?">'[1]00097591'!$BJ$4:$BJ$9</definedName>
    <definedName name="XDO_?XDOFIELD11?">'[1]00097591'!$L$4:$L$9</definedName>
    <definedName name="XDO_?XDOFIELD12?">'[1]00097591'!$M$4:$M$9</definedName>
    <definedName name="XDO_?XDOFIELD13?">'[1]00097591'!$O$4:$O$9</definedName>
    <definedName name="XDO_?XDOFIELD14?">'[1]00097591'!$N$4:$N$9</definedName>
    <definedName name="XDO_?XDOFIELD15?">'[1]00097591'!$P$4:$P$9</definedName>
    <definedName name="XDO_?XDOFIELD16?">'[1]00097591'!$Q$4:$Q$9</definedName>
    <definedName name="XDO_?XDOFIELD17?">'[1]00097591'!$R$4:$R$9</definedName>
    <definedName name="XDO_?XDOFIELD18?">'[1]00097591'!$BA$4:$BA$9</definedName>
    <definedName name="XDO_?XDOFIELD19?">'[1]00097591'!$BB$4:$BB$9</definedName>
    <definedName name="XDO_?XDOFIELD2?">'[1]00097591'!$B$4:$B$9</definedName>
    <definedName name="XDO_?XDOFIELD20?">'[1]00097591'!$BC$4:$BC$9</definedName>
    <definedName name="XDO_?XDOFIELD21?">'[1]00097591'!$AM$4:$AM$9</definedName>
    <definedName name="XDO_?XDOFIELD22?">'[1]00097591'!$S$4:$S$9</definedName>
    <definedName name="XDO_?XDOFIELD23?">'[1]00097591'!$T$4:$T$9</definedName>
    <definedName name="XDO_?XDOFIELD24?">'[1]00097591'!$U$4:$U$9</definedName>
    <definedName name="XDO_?XDOFIELD25?">'[1]00097591'!$V$4:$V$9</definedName>
    <definedName name="XDO_?XDOFIELD26?">'[1]00097591'!$Y$4:$Y$9</definedName>
    <definedName name="XDO_?XDOFIELD27?">'[1]00097591'!$Z$4:$Z$9</definedName>
    <definedName name="XDO_?XDOFIELD28?">'[1]00097591'!$AA$4:$AA$9</definedName>
    <definedName name="XDO_?XDOFIELD29?">'[1]00097591'!$AB$4:$AB$9</definedName>
    <definedName name="XDO_?XDOFIELD3?">'[1]00097591'!$C$4:$C$9</definedName>
    <definedName name="XDO_?XDOFIELD30?">'[1]00097591'!$AC$4:$AC$9</definedName>
    <definedName name="XDO_?XDOFIELD31?">'[1]00097591'!$AD$4:$AD$9</definedName>
    <definedName name="XDO_?XDOFIELD32?">'[1]00097591'!$AE$4:$AE$9</definedName>
    <definedName name="XDO_?XDOFIELD33?">'[1]00097591'!$AF$4:$AF$9</definedName>
    <definedName name="XDO_?XDOFIELD34?">'[1]00097591'!$AG$4:$AG$9</definedName>
    <definedName name="XDO_?XDOFIELD35?">'[1]00097591'!$AH$4:$AH$9</definedName>
    <definedName name="XDO_?XDOFIELD36?">'[1]00097591'!$AI$4:$AI$9</definedName>
    <definedName name="XDO_?XDOFIELD37?">'[1]00097591'!$AJ$4:$AJ$9</definedName>
    <definedName name="XDO_?XDOFIELD38?">'[1]00097591'!$AK$4:$AK$9</definedName>
    <definedName name="XDO_?XDOFIELD39?">'[1]00097591'!$AL$4:$AL$9</definedName>
    <definedName name="XDO_?XDOFIELD4?">'[1]00097591'!$D$4:$D$9</definedName>
    <definedName name="XDO_?XDOFIELD40?">'[1]00097591'!$AN$4:$AN$9</definedName>
    <definedName name="XDO_?XDOFIELD42?">'[1]00097591'!$AO$4:$AO$9</definedName>
    <definedName name="XDO_?XDOFIELD43?">'[1]00097591'!$AP$4:$AP$9</definedName>
    <definedName name="XDO_?XDOFIELD44?">'[1]00097591'!$AQ$4:$AQ$9</definedName>
    <definedName name="XDO_?XDOFIELD45?">'[1]00097591'!$AR$4:$AR$9</definedName>
    <definedName name="XDO_?XDOFIELD46?">'[1]00097591'!$AS$4:$AS$9</definedName>
    <definedName name="XDO_?XDOFIELD47?">'[1]00097591'!$AT$4:$AT$9</definedName>
    <definedName name="XDO_?XDOFIELD48?">'[1]00097591'!$AU$4:$AU$9</definedName>
    <definedName name="XDO_?XDOFIELD49?">'[1]00097591'!$AV$4:$AV$9</definedName>
    <definedName name="XDO_?XDOFIELD5?">'[1]00097591'!$E$4:$E$9</definedName>
    <definedName name="XDO_?XDOFIELD50?">'[1]00097591'!$AW$4:$AW$9</definedName>
    <definedName name="XDO_?XDOFIELD51?">'[1]00097591'!$AX$4:$AX$9</definedName>
    <definedName name="XDO_?XDOFIELD52?">'[1]00097591'!$AZ$4:$AZ$9</definedName>
    <definedName name="XDO_?XDOFIELD53?">'[1]00097591'!$AY$4:$AY$9</definedName>
    <definedName name="XDO_?XDOFIELD54?">'[1]00097591'!$BG$4:$BG$9</definedName>
    <definedName name="XDO_?XDOFIELD55?">'[1]00097591'!#REF!</definedName>
    <definedName name="XDO_?XDOFIELD56?">'[1]00097591'!$G$4:$G$9</definedName>
    <definedName name="XDO_?XDOFIELD57?">'[1]00097591'!$W$4:$W$9</definedName>
    <definedName name="XDO_?XDOFIELD58?">'[1]00097591'!#REF!</definedName>
    <definedName name="XDO_?XDOFIELD6?">'[1]00097591'!$F$4:$F$9</definedName>
    <definedName name="XDO_?XDOFIELD61?">'[1]00097591'!#REF!</definedName>
    <definedName name="XDO_?XDOFIELD64?">'[1]00097591'!#REF!</definedName>
    <definedName name="XDO_?XDOFIELD67?">'[1]00097591'!#REF!</definedName>
    <definedName name="XDO_?XDOFIELD7?">'[1]00097591'!$H$4:$H$9</definedName>
    <definedName name="XDO_?XDOFIELD70?">'[1]00097591'!#REF!</definedName>
    <definedName name="XDO_?XDOFIELD71?">'[1]00097591'!#REF!</definedName>
    <definedName name="XDO_?XDOFIELD72?">'[1]00097591'!#REF!</definedName>
    <definedName name="XDO_?XDOFIELD73?">'[1]00097591'!#REF!</definedName>
    <definedName name="XDO_?XDOFIELD74?">'[1]00097591'!#REF!</definedName>
    <definedName name="XDO_?XDOFIELD75?">'[1]00097591'!#REF!</definedName>
    <definedName name="XDO_?XDOFIELD76?">'[1]00097591'!#REF!</definedName>
    <definedName name="XDO_?XDOFIELD77?">'[1]00097591'!#REF!</definedName>
    <definedName name="XDO_?XDOFIELD78?">'[1]00097591'!#REF!</definedName>
    <definedName name="XDO_?XDOFIELD79?">'[1]00097591'!#REF!</definedName>
    <definedName name="XDO_?XDOFIELD8?">'[1]00097591'!$I$4:$I$9</definedName>
    <definedName name="XDO_?XDOFIELD80?">'[1]00097591'!#REF!</definedName>
    <definedName name="XDO_?XDOFIELD81?">'[1]00097591'!#REF!</definedName>
    <definedName name="XDO_?XDOFIELD82?">'[1]00097591'!#REF!</definedName>
    <definedName name="XDO_?XDOFIELD83?">'[1]00097591'!#REF!</definedName>
    <definedName name="XDO_?XDOFIELD84?">'[1]00097591'!#REF!</definedName>
    <definedName name="XDO_?XDOFIELD9?">'[1]00097591'!$J$4:$J$9</definedName>
    <definedName name="XDO_?XDOFIELD90?">'[1]00097591'!$X$4:$X$9</definedName>
    <definedName name="XDO_?XDOFIELD91?">'[1]00097591'!#REF!</definedName>
    <definedName name="XDO_?XDOFIELD92?">'[1]00097591'!#REF!</definedName>
    <definedName name="XDO_?XDOFIELD93?">'[1]00097591'!#REF!</definedName>
    <definedName name="XDO_?XDOFIELD96?">'[1]00097591'!$BD$4:$BD$9</definedName>
    <definedName name="XDO_?XDOFIELD98?">'[1]00097591'!$BE$4:$BE$9</definedName>
    <definedName name="XDO_?XDOFIELD99?">'[1]00097591'!$BF$4:$BF$9</definedName>
    <definedName name="XDO_GROUP_?XDOG1?">'[1]00097591'!$A$4:$BJ$9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2" l="1"/>
  <c r="G10" i="5"/>
  <c r="G11" i="5" s="1"/>
  <c r="G12" i="5" s="1"/>
  <c r="E25" i="11"/>
  <c r="K40" i="9"/>
  <c r="P40" i="9"/>
  <c r="V43" i="9"/>
  <c r="V42" i="9"/>
  <c r="V41" i="9"/>
  <c r="V40" i="9"/>
  <c r="F25" i="4"/>
  <c r="E17" i="4"/>
  <c r="B17" i="4"/>
  <c r="G28" i="4"/>
  <c r="F28" i="4"/>
  <c r="E28" i="4"/>
  <c r="C28" i="4"/>
  <c r="B28" i="4"/>
  <c r="E21" i="4"/>
  <c r="E18" i="4" s="1"/>
  <c r="B21" i="4"/>
  <c r="H7" i="4"/>
  <c r="M36" i="2"/>
  <c r="M35" i="2" l="1"/>
  <c r="M21" i="2"/>
  <c r="M20" i="2"/>
  <c r="M19" i="2"/>
  <c r="M18" i="2"/>
  <c r="H21" i="4" l="1"/>
  <c r="S20" i="2"/>
  <c r="G10" i="12"/>
  <c r="G18" i="12" s="1"/>
  <c r="G15" i="12" l="1"/>
  <c r="G11" i="12"/>
  <c r="G12" i="12" s="1"/>
  <c r="F25" i="11"/>
  <c r="D25" i="11"/>
  <c r="C25" i="11"/>
  <c r="B25" i="11"/>
  <c r="H7" i="11"/>
  <c r="H13" i="11" s="1"/>
  <c r="P10" i="10"/>
  <c r="P9" i="10"/>
  <c r="P8" i="10"/>
  <c r="P7" i="10"/>
  <c r="J7" i="10"/>
  <c r="C21" i="5"/>
  <c r="G21" i="5" s="1"/>
  <c r="P35" i="9"/>
  <c r="K35" i="9"/>
  <c r="V35" i="9"/>
  <c r="P33" i="9"/>
  <c r="K33" i="9"/>
  <c r="V33" i="9"/>
  <c r="P32" i="9"/>
  <c r="K32" i="9"/>
  <c r="V32" i="9"/>
  <c r="P31" i="9"/>
  <c r="K31" i="9"/>
  <c r="V31" i="9"/>
  <c r="P30" i="9"/>
  <c r="K30" i="9"/>
  <c r="V30" i="9"/>
  <c r="P29" i="9"/>
  <c r="K29" i="9"/>
  <c r="V29" i="9"/>
  <c r="O27" i="9"/>
  <c r="N27" i="9"/>
  <c r="M27" i="9"/>
  <c r="J27" i="9"/>
  <c r="I27" i="9"/>
  <c r="H27" i="9"/>
  <c r="V27" i="9"/>
  <c r="O26" i="9"/>
  <c r="N26" i="9"/>
  <c r="M26" i="9"/>
  <c r="J26" i="9"/>
  <c r="I26" i="9"/>
  <c r="H26" i="9"/>
  <c r="V26" i="9"/>
  <c r="O25" i="9"/>
  <c r="N25" i="9"/>
  <c r="M25" i="9"/>
  <c r="J25" i="9"/>
  <c r="I25" i="9"/>
  <c r="H25" i="9"/>
  <c r="V25" i="9"/>
  <c r="O24" i="9"/>
  <c r="N24" i="9"/>
  <c r="M24" i="9"/>
  <c r="J24" i="9"/>
  <c r="I24" i="9"/>
  <c r="H24" i="9"/>
  <c r="V24" i="9"/>
  <c r="O23" i="9"/>
  <c r="N23" i="9"/>
  <c r="M23" i="9"/>
  <c r="J23" i="9"/>
  <c r="I23" i="9"/>
  <c r="H23" i="9"/>
  <c r="P21" i="9"/>
  <c r="K21" i="9"/>
  <c r="V21" i="9"/>
  <c r="P20" i="9"/>
  <c r="K20" i="9"/>
  <c r="P19" i="9"/>
  <c r="K19" i="9"/>
  <c r="V19" i="9"/>
  <c r="P18" i="9"/>
  <c r="K18" i="9"/>
  <c r="V18" i="9"/>
  <c r="P17" i="9"/>
  <c r="K17" i="9"/>
  <c r="V17" i="9"/>
  <c r="P16" i="9"/>
  <c r="K16" i="9"/>
  <c r="V16" i="9"/>
  <c r="P15" i="9"/>
  <c r="K15" i="9"/>
  <c r="V15" i="9"/>
  <c r="P14" i="9"/>
  <c r="K14" i="9"/>
  <c r="V14" i="9"/>
  <c r="P13" i="9"/>
  <c r="K13" i="9"/>
  <c r="V13" i="9"/>
  <c r="P12" i="9"/>
  <c r="K12" i="9"/>
  <c r="V12" i="9"/>
  <c r="P11" i="9"/>
  <c r="K11" i="9"/>
  <c r="V11" i="9"/>
  <c r="O8" i="9"/>
  <c r="N8" i="9"/>
  <c r="M8" i="9"/>
  <c r="J8" i="9"/>
  <c r="I8" i="9"/>
  <c r="H8" i="9"/>
  <c r="V8" i="9"/>
  <c r="O6" i="9"/>
  <c r="N6" i="9"/>
  <c r="M6" i="9"/>
  <c r="J6" i="9"/>
  <c r="I6" i="9"/>
  <c r="H6" i="9"/>
  <c r="V6" i="9"/>
  <c r="P27" i="9" l="1"/>
  <c r="P26" i="9"/>
  <c r="P6" i="9"/>
  <c r="K27" i="9"/>
  <c r="P25" i="9"/>
  <c r="K25" i="9"/>
  <c r="P23" i="9"/>
  <c r="K26" i="9"/>
  <c r="P24" i="9"/>
  <c r="K24" i="9"/>
  <c r="K8" i="9"/>
  <c r="K23" i="9"/>
  <c r="P8" i="9"/>
  <c r="K6" i="9"/>
  <c r="G25" i="11"/>
  <c r="H12" i="11"/>
  <c r="H18" i="11" s="1"/>
  <c r="E24" i="11" l="1"/>
  <c r="F24" i="11"/>
  <c r="D24" i="11"/>
  <c r="C24" i="11"/>
  <c r="B24" i="11"/>
  <c r="H14" i="11"/>
  <c r="O36" i="8"/>
  <c r="I36" i="8"/>
  <c r="O35" i="8"/>
  <c r="O34" i="8"/>
  <c r="O28" i="8"/>
  <c r="O24" i="8"/>
  <c r="I24" i="8"/>
  <c r="O20" i="8"/>
  <c r="I20" i="8"/>
  <c r="O18" i="8"/>
  <c r="I18" i="8"/>
  <c r="O16" i="8"/>
  <c r="O15" i="8"/>
  <c r="O14" i="8"/>
  <c r="O13" i="8"/>
  <c r="O12" i="8"/>
  <c r="I12" i="8"/>
  <c r="O10" i="8"/>
  <c r="H10" i="8"/>
  <c r="O9" i="8"/>
  <c r="H9" i="8"/>
  <c r="O8" i="8"/>
  <c r="H8" i="8"/>
  <c r="O7" i="8"/>
  <c r="I7" i="8"/>
  <c r="O6" i="8"/>
  <c r="I6" i="8"/>
  <c r="G24" i="11" l="1"/>
  <c r="G15" i="5"/>
  <c r="H13" i="4"/>
  <c r="F20" i="5" l="1"/>
  <c r="E20" i="5"/>
  <c r="D20" i="5"/>
  <c r="B20" i="5"/>
  <c r="A20" i="5"/>
  <c r="H12" i="4"/>
  <c r="D28" i="4"/>
  <c r="H28" i="4" s="1"/>
  <c r="S21" i="2"/>
  <c r="S19" i="2"/>
  <c r="C18" i="3"/>
  <c r="I10" i="3"/>
  <c r="C17" i="3" s="1"/>
  <c r="H10" i="3"/>
  <c r="C16" i="3" s="1"/>
  <c r="G10" i="3"/>
  <c r="C15" i="3" s="1"/>
  <c r="F10" i="3"/>
  <c r="C14" i="3" s="1"/>
  <c r="E10" i="3"/>
  <c r="C13" i="3" s="1"/>
  <c r="M6" i="2"/>
  <c r="S6" i="2"/>
  <c r="M7" i="2"/>
  <c r="S7" i="2"/>
  <c r="L8" i="2"/>
  <c r="S8" i="2"/>
  <c r="L9" i="2"/>
  <c r="S9" i="2"/>
  <c r="L10" i="2"/>
  <c r="S10" i="2"/>
  <c r="M12" i="2"/>
  <c r="S12" i="2"/>
  <c r="S13" i="2"/>
  <c r="S14" i="2"/>
  <c r="S15" i="2"/>
  <c r="S16" i="2"/>
  <c r="S18" i="2"/>
  <c r="S23" i="2"/>
  <c r="S24" i="2"/>
  <c r="S25" i="2"/>
  <c r="S26" i="2"/>
  <c r="S27" i="2"/>
  <c r="S28" i="2"/>
  <c r="S30" i="2"/>
  <c r="S31" i="2"/>
  <c r="M33" i="2"/>
  <c r="S33" i="2"/>
  <c r="F20" i="4" l="1"/>
  <c r="C20" i="4"/>
  <c r="H20" i="4" s="1"/>
  <c r="C20" i="5"/>
  <c r="G20" i="5" s="1"/>
  <c r="F27" i="4"/>
  <c r="G27" i="4"/>
  <c r="C27" i="4"/>
  <c r="B27" i="4"/>
  <c r="E27" i="4"/>
  <c r="H14" i="4"/>
  <c r="D27" i="4" l="1"/>
  <c r="H27" i="4" l="1"/>
</calcChain>
</file>

<file path=xl/sharedStrings.xml><?xml version="1.0" encoding="utf-8"?>
<sst xmlns="http://schemas.openxmlformats.org/spreadsheetml/2006/main" count="1955" uniqueCount="762">
  <si>
    <r>
      <t xml:space="preserve">General Management Services (GMS) Income Calculator
All PROJECTS </t>
    </r>
    <r>
      <rPr>
        <b/>
        <sz val="22"/>
        <color rgb="FFFF0000"/>
        <rFont val="Aptos Narrow"/>
        <family val="2"/>
        <scheme val="minor"/>
      </rPr>
      <t xml:space="preserve">except </t>
    </r>
    <r>
      <rPr>
        <b/>
        <sz val="22"/>
        <color theme="3"/>
        <rFont val="Aptos Narrow"/>
        <family val="2"/>
        <scheme val="minor"/>
      </rPr>
      <t>AF/GCF/GEF/GF/MP projects</t>
    </r>
    <r>
      <rPr>
        <b/>
        <sz val="22"/>
        <rFont val="Aptos Narrow"/>
        <family val="2"/>
        <scheme val="minor"/>
      </rPr>
      <t xml:space="preserve"> (</t>
    </r>
    <r>
      <rPr>
        <b/>
        <sz val="14"/>
        <color theme="5" tint="-0.249977111117893"/>
        <rFont val="Aptos Narrow"/>
        <family val="2"/>
        <scheme val="minor"/>
      </rPr>
      <t>Note 1</t>
    </r>
    <r>
      <rPr>
        <b/>
        <sz val="22"/>
        <color theme="3"/>
        <rFont val="Aptos Narrow"/>
        <family val="2"/>
        <scheme val="minor"/>
      </rPr>
      <t xml:space="preserve">)
</t>
    </r>
    <r>
      <rPr>
        <b/>
        <i/>
        <sz val="16"/>
        <color theme="3"/>
        <rFont val="Aptos Narrow"/>
        <family val="2"/>
        <scheme val="minor"/>
      </rPr>
      <t xml:space="preserve">Updated for Quantum implementation effective 1 January 2023 </t>
    </r>
  </si>
  <si>
    <t>I. Data Entry</t>
  </si>
  <si>
    <t>Step 1 - Enter contribution amount in USD</t>
  </si>
  <si>
    <t>Step 2 - Enter GMS rate (e.g., 4.00 for 4%)</t>
  </si>
  <si>
    <r>
      <t xml:space="preserve">II. Results </t>
    </r>
    <r>
      <rPr>
        <b/>
        <sz val="16"/>
        <color rgb="FFFFFF00"/>
        <rFont val="Aptos Narrow"/>
        <family val="2"/>
        <scheme val="minor"/>
      </rPr>
      <t>(</t>
    </r>
    <r>
      <rPr>
        <b/>
        <sz val="14"/>
        <color rgb="FFFFFF00"/>
        <rFont val="Aptos Narrow"/>
        <family val="2"/>
        <scheme val="minor"/>
      </rPr>
      <t>Note 2</t>
    </r>
    <r>
      <rPr>
        <b/>
        <sz val="16"/>
        <color theme="0"/>
        <rFont val="Aptos Narrow"/>
        <family val="2"/>
        <scheme val="minor"/>
      </rPr>
      <t>)</t>
    </r>
  </si>
  <si>
    <r>
      <t xml:space="preserve">General Management Services Fee - </t>
    </r>
    <r>
      <rPr>
        <b/>
        <sz val="14"/>
        <rFont val="Aptos Narrow"/>
        <family val="2"/>
        <scheme val="minor"/>
      </rPr>
      <t>account 751xx:</t>
    </r>
  </si>
  <si>
    <r>
      <t xml:space="preserve">Programmable budget - </t>
    </r>
    <r>
      <rPr>
        <b/>
        <sz val="14"/>
        <rFont val="Aptos Narrow"/>
        <family val="2"/>
        <scheme val="minor"/>
      </rPr>
      <t>Project expenses:</t>
    </r>
  </si>
  <si>
    <t>Total budget</t>
  </si>
  <si>
    <r>
      <t>GMS Fee Distribution (</t>
    </r>
    <r>
      <rPr>
        <b/>
        <sz val="14"/>
        <color rgb="FFFFFF00"/>
        <rFont val="Aptos Narrow"/>
        <family val="2"/>
        <scheme val="minor"/>
      </rPr>
      <t>Note 3</t>
    </r>
    <r>
      <rPr>
        <b/>
        <sz val="16"/>
        <color theme="0"/>
        <rFont val="Aptos Narrow"/>
        <family val="2"/>
        <scheme val="minor"/>
      </rPr>
      <t>)</t>
    </r>
  </si>
  <si>
    <t>GMS Fee is debited to 751XX</t>
  </si>
  <si>
    <t>Use the GL and Project Distributions of the Expenses to be Burdened</t>
  </si>
  <si>
    <r>
      <t>GMS Income Internal Distribution (</t>
    </r>
    <r>
      <rPr>
        <b/>
        <sz val="14"/>
        <color rgb="FFFFFF00"/>
        <rFont val="Aptos Narrow"/>
        <family val="2"/>
        <scheme val="minor"/>
      </rPr>
      <t>Note 4</t>
    </r>
    <r>
      <rPr>
        <b/>
        <sz val="16"/>
        <color theme="0"/>
        <rFont val="Aptos Narrow"/>
        <family val="2"/>
        <scheme val="minor"/>
      </rPr>
      <t>)</t>
    </r>
  </si>
  <si>
    <t>GMS Income  credited to  54010</t>
  </si>
  <si>
    <t>Fund Code:</t>
  </si>
  <si>
    <t>Cost Center:</t>
  </si>
  <si>
    <t xml:space="preserve">Managing Dept. </t>
  </si>
  <si>
    <t xml:space="preserve">Note 1 - AF, GCF, GEF, GFATM and MP projects GMS calculators are provided on separate tabs. </t>
  </si>
  <si>
    <t>Note 2 - The project budget include the total award amounts (Programmable budget + GMS).
               What is calculated above are the expense and GMS components of a grant. E.g., on a $100,000 grant with a 7% GMS rate, $93,457.94 ($100,000/1.07) will be available 
               for expenses and $6,542.06 (100,000 - $93,457.94) for GMS.</t>
  </si>
  <si>
    <t>Note 3 - There is no change to the GMS calculation methology and GMS Fee and Income distribution. 
                     The GMS programs will calculate and post the GMS fee to both the GL and PPM.</t>
  </si>
  <si>
    <t>Note 4 - GMS Revenue is accumulated in a XB fund subject to further allocation in accordance with the annual integrated workplanning.</t>
  </si>
  <si>
    <t xml:space="preserve">                      * GMS Revenue is distributed to the Managing Departments according to the distribution modality per the contract.       </t>
  </si>
  <si>
    <r>
      <t xml:space="preserve">The Global Fund (previously  known as GFATM) GMS Income Calculator 
</t>
    </r>
    <r>
      <rPr>
        <b/>
        <sz val="18"/>
        <color theme="3"/>
        <rFont val="Aptos Narrow"/>
        <family val="2"/>
        <scheme val="minor"/>
      </rPr>
      <t>Global Fund 30078 (Principal Recepient), 30068 (CCM), 30085 (Financing Agreements with Governments) and 30090 (Financing Agreements - Other than Governments)(</t>
    </r>
    <r>
      <rPr>
        <b/>
        <sz val="14"/>
        <color rgb="FFC00000"/>
        <rFont val="Aptos Narrow"/>
        <family val="2"/>
        <scheme val="minor"/>
      </rPr>
      <t>Note 1</t>
    </r>
    <r>
      <rPr>
        <b/>
        <sz val="18"/>
        <color theme="3"/>
        <rFont val="Aptos Narrow"/>
        <family val="2"/>
        <scheme val="minor"/>
      </rPr>
      <t>)</t>
    </r>
    <r>
      <rPr>
        <b/>
        <sz val="22"/>
        <color theme="3"/>
        <rFont val="Aptos Narrow"/>
        <family val="2"/>
        <scheme val="minor"/>
      </rPr>
      <t xml:space="preserve">
</t>
    </r>
    <r>
      <rPr>
        <b/>
        <i/>
        <sz val="16"/>
        <color theme="3"/>
        <rFont val="Aptos Narrow"/>
        <family val="2"/>
        <scheme val="minor"/>
      </rPr>
      <t xml:space="preserve">Updated for Quantum implementation effective 1 January 2023 </t>
    </r>
  </si>
  <si>
    <t>Step 2 - Enter GMS rate (e.g., 7.00 for 7%)</t>
  </si>
  <si>
    <r>
      <t>II. Results  (</t>
    </r>
    <r>
      <rPr>
        <b/>
        <sz val="14"/>
        <color rgb="FFFFFF00"/>
        <rFont val="Aptos Narrow"/>
        <family val="2"/>
        <scheme val="minor"/>
      </rPr>
      <t>Note 2</t>
    </r>
    <r>
      <rPr>
        <b/>
        <sz val="16"/>
        <color theme="0"/>
        <rFont val="Aptos Narrow"/>
        <family val="2"/>
        <scheme val="minor"/>
      </rPr>
      <t>)</t>
    </r>
  </si>
  <si>
    <r>
      <t xml:space="preserve">General Management Services Fee - </t>
    </r>
    <r>
      <rPr>
        <b/>
        <sz val="14"/>
        <rFont val="Aptos Narrow"/>
        <family val="2"/>
        <scheme val="minor"/>
      </rPr>
      <t>Account 751xx:</t>
    </r>
  </si>
  <si>
    <t>GMS Fee to 751XX</t>
  </si>
  <si>
    <r>
      <t xml:space="preserve">GMS Income Distribution - Account 54010 </t>
    </r>
    <r>
      <rPr>
        <b/>
        <sz val="14"/>
        <color rgb="FFFFFF00"/>
        <rFont val="Aptos Narrow"/>
        <family val="2"/>
        <scheme val="minor"/>
      </rPr>
      <t>(Note4</t>
    </r>
    <r>
      <rPr>
        <b/>
        <sz val="14"/>
        <color theme="0"/>
        <rFont val="Aptos Narrow"/>
        <family val="2"/>
        <scheme val="minor"/>
      </rPr>
      <t>)</t>
    </r>
  </si>
  <si>
    <r>
      <t xml:space="preserve">Indicative </t>
    </r>
    <r>
      <rPr>
        <b/>
        <sz val="11"/>
        <color indexed="8"/>
        <rFont val="Calibri"/>
        <family val="2"/>
      </rPr>
      <t xml:space="preserve">CO Share
</t>
    </r>
    <r>
      <rPr>
        <b/>
        <sz val="11"/>
        <color theme="3"/>
        <rFont val="Calibri"/>
        <family val="2"/>
      </rPr>
      <t>Fund 11300</t>
    </r>
    <r>
      <rPr>
        <b/>
        <sz val="11"/>
        <color indexed="8"/>
        <rFont val="Calibri"/>
        <family val="2"/>
      </rPr>
      <t xml:space="preserve">
CO Department
CO OU</t>
    </r>
  </si>
  <si>
    <r>
      <t xml:space="preserve">Indicative </t>
    </r>
    <r>
      <rPr>
        <b/>
        <sz val="11"/>
        <color indexed="8"/>
        <rFont val="Calibri"/>
        <family val="2"/>
      </rPr>
      <t xml:space="preserve">RB share
</t>
    </r>
    <r>
      <rPr>
        <b/>
        <sz val="11"/>
        <color theme="3"/>
        <rFont val="Calibri"/>
        <family val="2"/>
      </rPr>
      <t>Fund 11300</t>
    </r>
    <r>
      <rPr>
        <b/>
        <sz val="11"/>
        <color indexed="8"/>
        <rFont val="Calibri"/>
        <family val="2"/>
      </rPr>
      <t xml:space="preserve">
RB Department 
OU  H0X</t>
    </r>
  </si>
  <si>
    <t>Total Regional Cost center</t>
  </si>
  <si>
    <r>
      <rPr>
        <b/>
        <sz val="11"/>
        <color indexed="8"/>
        <rFont val="Calibri"/>
        <family val="2"/>
      </rPr>
      <t xml:space="preserve">Central Services
</t>
    </r>
    <r>
      <rPr>
        <b/>
        <sz val="11"/>
        <color theme="3"/>
        <rFont val="Calibri"/>
        <family val="2"/>
      </rPr>
      <t>Fund 11000</t>
    </r>
    <r>
      <rPr>
        <b/>
        <sz val="11"/>
        <color indexed="8"/>
        <rFont val="Calibri"/>
        <family val="2"/>
      </rPr>
      <t xml:space="preserve">
Dept 10801
OU H22</t>
    </r>
  </si>
  <si>
    <t>BPPS/GF Parnership Health Systems Team
Fund 11315
Dept 08301
OU H21</t>
  </si>
  <si>
    <r>
      <t xml:space="preserve">BPPS
</t>
    </r>
    <r>
      <rPr>
        <b/>
        <sz val="11"/>
        <color theme="3"/>
        <rFont val="Calibri"/>
        <family val="2"/>
      </rPr>
      <t>Fund 11300</t>
    </r>
    <r>
      <rPr>
        <b/>
        <sz val="11"/>
        <color indexed="8"/>
        <rFont val="Calibri"/>
        <family val="2"/>
      </rPr>
      <t xml:space="preserve">
Dept 29001 
OU H70</t>
    </r>
  </si>
  <si>
    <t>Total GMS</t>
  </si>
  <si>
    <t>a</t>
  </si>
  <si>
    <t>b</t>
  </si>
  <si>
    <t>c=a+b</t>
  </si>
  <si>
    <t>d</t>
  </si>
  <si>
    <t>e</t>
  </si>
  <si>
    <t>f</t>
  </si>
  <si>
    <t>g</t>
  </si>
  <si>
    <t xml:space="preserve">Note 1 – This calculator is only applicable for the Global Fund Projects. </t>
  </si>
  <si>
    <t>Note 2 - The project budget include the total award amounts (Programmable budget + GMS).
                   What is calculated above are the expense and GMS components of a grant. E.g., on a $100,000 grant with a 7% GMS rate, $93,457.94 ($100,000/1.07) will be available 
                  for expenses and $6,542.06 (100,000 - $93,457.94) for GMS.</t>
  </si>
  <si>
    <t xml:space="preserve">Note 3 - There is no change to the GMS calculation methology and GMS Fee and Income distribution. 
                    The GMS programs will calculate and post the GMS fee to both the GL and PPM.   </t>
  </si>
  <si>
    <t xml:space="preserve">Note 4 - GMS Revenue is distributed to the Managing Departments according to the distribution modality per the contract.       </t>
  </si>
  <si>
    <r>
      <t>General Management Services (GMS) Income Calculator 
GEF funds(</t>
    </r>
    <r>
      <rPr>
        <b/>
        <sz val="14"/>
        <color theme="5" tint="-0.249977111117893"/>
        <rFont val="Aptos Narrow"/>
        <family val="2"/>
        <scheme val="minor"/>
      </rPr>
      <t>Note 1</t>
    </r>
    <r>
      <rPr>
        <b/>
        <sz val="22"/>
        <color theme="3"/>
        <rFont val="Aptos Narrow"/>
        <family val="2"/>
        <scheme val="minor"/>
      </rPr>
      <t xml:space="preserve">)
</t>
    </r>
    <r>
      <rPr>
        <b/>
        <i/>
        <sz val="14"/>
        <color theme="3"/>
        <rFont val="Aptos Narrow"/>
        <family val="2"/>
        <scheme val="minor"/>
      </rPr>
      <t xml:space="preserve">Updated for Quantum implementation effective 1 January 2023 </t>
    </r>
  </si>
  <si>
    <r>
      <t xml:space="preserve">Step 1 - Choose Vertical Fund and burden rate </t>
    </r>
    <r>
      <rPr>
        <b/>
        <i/>
        <sz val="13"/>
        <color rgb="FF0070C0"/>
        <rFont val="Aptos Narrow"/>
        <family val="2"/>
        <scheme val="minor"/>
      </rPr>
      <t>using the dropdown list</t>
    </r>
    <r>
      <rPr>
        <i/>
        <sz val="13"/>
        <color rgb="FF0070C0"/>
        <rFont val="Aptos Narrow"/>
        <family val="2"/>
        <scheme val="minor"/>
      </rPr>
      <t>:</t>
    </r>
  </si>
  <si>
    <t>GCF Readiness 8.5%</t>
  </si>
  <si>
    <t>GMS rate (automatically populated):</t>
  </si>
  <si>
    <t>Step 2 - Enter total GEF grant amount in USD (programmable budget excluding GMS)</t>
  </si>
  <si>
    <r>
      <t>II. Results (</t>
    </r>
    <r>
      <rPr>
        <b/>
        <sz val="14"/>
        <color rgb="FFFFFF00"/>
        <rFont val="Aptos Narrow"/>
        <family val="2"/>
        <scheme val="minor"/>
      </rPr>
      <t>Note 2</t>
    </r>
    <r>
      <rPr>
        <b/>
        <sz val="16"/>
        <color theme="0"/>
        <rFont val="Aptos Narrow"/>
        <family val="2"/>
        <scheme val="minor"/>
      </rPr>
      <t>)</t>
    </r>
  </si>
  <si>
    <t xml:space="preserve">Transaction GL Distribution </t>
  </si>
  <si>
    <r>
      <t>GMS Income Distribution (</t>
    </r>
    <r>
      <rPr>
        <b/>
        <sz val="14"/>
        <color rgb="FFFFFF00"/>
        <rFont val="Aptos Narrow"/>
        <family val="2"/>
        <scheme val="minor"/>
      </rPr>
      <t>Note 4</t>
    </r>
    <r>
      <rPr>
        <b/>
        <sz val="16"/>
        <color theme="0"/>
        <rFont val="Aptos Narrow"/>
        <family val="2"/>
        <scheme val="minor"/>
      </rPr>
      <t>)</t>
    </r>
  </si>
  <si>
    <t>CO Share</t>
  </si>
  <si>
    <t>RB share</t>
  </si>
  <si>
    <t>Total Regional Share</t>
  </si>
  <si>
    <t>Central Services</t>
  </si>
  <si>
    <t>GEF</t>
  </si>
  <si>
    <t>BPPS</t>
  </si>
  <si>
    <r>
      <rPr>
        <b/>
        <sz val="11"/>
        <color theme="3"/>
        <rFont val="Calibri"/>
        <family val="2"/>
      </rPr>
      <t>Fund 11300</t>
    </r>
    <r>
      <rPr>
        <b/>
        <sz val="11"/>
        <color indexed="8"/>
        <rFont val="Calibri"/>
        <family val="2"/>
      </rPr>
      <t xml:space="preserve">
CO Department
CO OU</t>
    </r>
  </si>
  <si>
    <r>
      <rPr>
        <b/>
        <sz val="11"/>
        <color theme="3"/>
        <rFont val="Calibri"/>
        <family val="2"/>
      </rPr>
      <t>Fund 11300</t>
    </r>
    <r>
      <rPr>
        <b/>
        <sz val="11"/>
        <color indexed="8"/>
        <rFont val="Calibri"/>
        <family val="2"/>
      </rPr>
      <t xml:space="preserve">
RB Department 
OU  H0X</t>
    </r>
  </si>
  <si>
    <t>Fund 11000
Dept 10801
OU H22</t>
  </si>
  <si>
    <r>
      <rPr>
        <b/>
        <sz val="11"/>
        <color theme="3"/>
        <rFont val="Calibri"/>
        <family val="2"/>
      </rPr>
      <t>Fund 11300</t>
    </r>
    <r>
      <rPr>
        <b/>
        <sz val="11"/>
        <color indexed="8"/>
        <rFont val="Calibri"/>
        <family val="2"/>
      </rPr>
      <t xml:space="preserve">
Dept 29001 
OU H70</t>
    </r>
  </si>
  <si>
    <t>g=c+d+e+f</t>
  </si>
  <si>
    <t>Note 1 - Vertical Fund GMS distributions vary by fund and donor. For more information, please see the VF Burdening Details tab.</t>
  </si>
  <si>
    <t>Note 2 -  AF, GCF and GEF project budgets is based on the total grant amounts.
                   What is calculated above are the expense and GMS components of a grant. E.g., on a $100,000 grant with a 7% GMS rate, $93,457.94 ($100,000/1.07) will be available 
                  for expenses and $6,542.06 (100,000 - $93,457.94) for GMS.</t>
  </si>
  <si>
    <r>
      <t>Note 3 -</t>
    </r>
    <r>
      <rPr>
        <b/>
        <sz val="11"/>
        <color rgb="FF00B050"/>
        <rFont val="Aptos Narrow"/>
        <family val="2"/>
        <scheme val="minor"/>
      </rPr>
      <t xml:space="preserve"> Due to the accounting complexities and budgetary limitations, offices must contact their vertical fund focal point when GMS adjsutments are required.  </t>
    </r>
    <r>
      <rPr>
        <sz val="11"/>
        <rFont val="Aptos Narrow"/>
        <family val="2"/>
        <scheme val="minor"/>
      </rPr>
      <t xml:space="preserve">
                   GMS fees for vertical fund projects post to the GL only and do not post to PPM.</t>
    </r>
  </si>
  <si>
    <t>Note 4 - GMS Revenue distribution is provided for informational purposes only. The GMS programs will:</t>
  </si>
  <si>
    <t xml:space="preserve">                     * Calculate and post the GMS Fee, and</t>
  </si>
  <si>
    <t xml:space="preserve">                     * GMS Revenue is distributed to the Managing Departments according to the distribution modality per the contract.          </t>
  </si>
  <si>
    <r>
      <t>General Management Services (GMS) Income Calculator 
Montreal Protocol(</t>
    </r>
    <r>
      <rPr>
        <b/>
        <sz val="14"/>
        <color theme="5" tint="-0.249977111117893"/>
        <rFont val="Aptos Narrow"/>
        <family val="2"/>
        <scheme val="minor"/>
      </rPr>
      <t>Note 1</t>
    </r>
    <r>
      <rPr>
        <b/>
        <sz val="22"/>
        <color theme="3"/>
        <rFont val="Aptos Narrow"/>
        <family val="2"/>
        <scheme val="minor"/>
      </rPr>
      <t xml:space="preserve">)
</t>
    </r>
    <r>
      <rPr>
        <b/>
        <i/>
        <sz val="14"/>
        <color theme="3"/>
        <rFont val="Aptos Narrow"/>
        <family val="2"/>
        <scheme val="minor"/>
      </rPr>
      <t xml:space="preserve">Updated for Quantum implementation effective 1 January 2023 </t>
    </r>
  </si>
  <si>
    <t>Montreal P Trust Fund, 9%</t>
  </si>
  <si>
    <t>Step 2 - GMS rate (automatically populated):</t>
  </si>
  <si>
    <t>Step 3 - Enter total GEF grant amount in USD (programmable budget excluding GMS)</t>
  </si>
  <si>
    <r>
      <t>GMS Fee Distribution (</t>
    </r>
    <r>
      <rPr>
        <b/>
        <sz val="16"/>
        <color rgb="FFFFFF00"/>
        <rFont val="Aptos Narrow"/>
        <family val="2"/>
        <scheme val="minor"/>
      </rPr>
      <t>Note 3</t>
    </r>
    <r>
      <rPr>
        <b/>
        <sz val="16"/>
        <color theme="0"/>
        <rFont val="Aptos Narrow"/>
        <family val="2"/>
        <scheme val="minor"/>
      </rPr>
      <t>)</t>
    </r>
  </si>
  <si>
    <t>OU</t>
  </si>
  <si>
    <t xml:space="preserve">Fund </t>
  </si>
  <si>
    <t>Cost Center</t>
  </si>
  <si>
    <t>Account</t>
  </si>
  <si>
    <t xml:space="preserve">Project </t>
  </si>
  <si>
    <t>Donor</t>
  </si>
  <si>
    <t>Total GMS fee</t>
  </si>
  <si>
    <t>Transaction</t>
  </si>
  <si>
    <t>751xx</t>
  </si>
  <si>
    <t>00103932</t>
  </si>
  <si>
    <t>010009</t>
  </si>
  <si>
    <r>
      <t xml:space="preserve">GMS Income Distribution  - Project </t>
    </r>
    <r>
      <rPr>
        <b/>
        <sz val="16"/>
        <color rgb="FFFFFF00"/>
        <rFont val="Aptos Narrow"/>
        <family val="2"/>
        <scheme val="minor"/>
      </rPr>
      <t>00103932</t>
    </r>
    <r>
      <rPr>
        <b/>
        <sz val="16"/>
        <color theme="0"/>
        <rFont val="Aptos Narrow"/>
        <family val="2"/>
        <scheme val="minor"/>
      </rPr>
      <t xml:space="preserve"> and Donor </t>
    </r>
    <r>
      <rPr>
        <b/>
        <sz val="16"/>
        <color rgb="FFFFFF00"/>
        <rFont val="Aptos Narrow"/>
        <family val="2"/>
        <scheme val="minor"/>
      </rPr>
      <t>010009</t>
    </r>
    <r>
      <rPr>
        <b/>
        <sz val="16"/>
        <color theme="0"/>
        <rFont val="Aptos Narrow"/>
        <family val="2"/>
        <scheme val="minor"/>
      </rPr>
      <t xml:space="preserve"> </t>
    </r>
    <r>
      <rPr>
        <b/>
        <sz val="16"/>
        <color rgb="FFFFFF00"/>
        <rFont val="Aptos Narrow"/>
        <family val="2"/>
        <scheme val="minor"/>
      </rPr>
      <t>(Note 4)</t>
    </r>
  </si>
  <si>
    <t>RBx share</t>
  </si>
  <si>
    <t>BPPS/Montreal Protocol</t>
  </si>
  <si>
    <t>Total GMS Revenue</t>
  </si>
  <si>
    <r>
      <rPr>
        <b/>
        <sz val="11"/>
        <color theme="3"/>
        <rFont val="Calibri"/>
        <family val="2"/>
      </rPr>
      <t>Fund 11300</t>
    </r>
    <r>
      <rPr>
        <b/>
        <sz val="11"/>
        <color indexed="8"/>
        <rFont val="Calibri"/>
        <family val="2"/>
      </rPr>
      <t xml:space="preserve">
RBx Department 
OU  H0x</t>
    </r>
  </si>
  <si>
    <t>Fund 63042
Dept 08401
OU H70</t>
  </si>
  <si>
    <t>c</t>
  </si>
  <si>
    <t>f=a+b+c+d+e</t>
  </si>
  <si>
    <t xml:space="preserve">Note 2 -  The project budget is based on the total grant/award amounts.
                  What is calculated are the expense and GMS components of a contribution. E.g., on a $100,000 contribution with an 7% GMS rate, the expense budget will be $93,457.94 
                  ($100,000/1.07) and the GMS budget $6,542.06 (100,000 - $93,457.94).                </t>
  </si>
  <si>
    <r>
      <t xml:space="preserve">Note 3 - </t>
    </r>
    <r>
      <rPr>
        <b/>
        <sz val="11"/>
        <color rgb="FF00B050"/>
        <rFont val="Aptos Narrow"/>
        <family val="2"/>
        <scheme val="minor"/>
      </rPr>
      <t xml:space="preserve">Due to the accounting complexities and budgetary limitations, offices must contact their vertical fund focal point when GMS adjustments are required.  </t>
    </r>
    <r>
      <rPr>
        <sz val="11"/>
        <rFont val="Aptos Narrow"/>
        <family val="2"/>
        <scheme val="minor"/>
      </rPr>
      <t xml:space="preserve">
               GMS fees for MP funded projects post to the GL only and do not post to PPM.</t>
    </r>
  </si>
  <si>
    <t xml:space="preserve">                 * Calculate and post the GMS Fee, and</t>
  </si>
  <si>
    <t xml:space="preserve">                 * GMS Revenue is distributed to the Managing Departments according to the distribution modality per the contract.          </t>
  </si>
  <si>
    <t>Vertival Fund GMS Distributions - GEF Program</t>
  </si>
  <si>
    <t>Data Value Set for GL 75105</t>
  </si>
  <si>
    <t>Data Value Set for GL 54010</t>
  </si>
  <si>
    <t>GMS Fee</t>
  </si>
  <si>
    <t>Department ID|Fund</t>
  </si>
  <si>
    <t>Name</t>
  </si>
  <si>
    <t>Burden Cost Code</t>
  </si>
  <si>
    <t xml:space="preserve">GMS Distribution Modality </t>
  </si>
  <si>
    <t>Percentage</t>
  </si>
  <si>
    <t>GEF Unit Share</t>
  </si>
  <si>
    <t>GMS Income</t>
  </si>
  <si>
    <t>Donor Code</t>
  </si>
  <si>
    <t>Country</t>
  </si>
  <si>
    <t>Other (GEF unit)</t>
  </si>
  <si>
    <t>RBx</t>
  </si>
  <si>
    <t>Programme Bureau (BPPS)</t>
  </si>
  <si>
    <t>GEF/AF Fee</t>
  </si>
  <si>
    <t>TRN CC|62999</t>
  </si>
  <si>
    <t>TRN CC|62055</t>
  </si>
  <si>
    <t>TOTAL</t>
  </si>
  <si>
    <t>xxxxx|11300</t>
  </si>
  <si>
    <t>10001|62999</t>
  </si>
  <si>
    <t>10801|11000</t>
  </si>
  <si>
    <t>29001|11300</t>
  </si>
  <si>
    <t xml:space="preserve">Total </t>
  </si>
  <si>
    <t xml:space="preserve">AF 8.5% - Global </t>
  </si>
  <si>
    <t>GEF Family Funds 9%</t>
  </si>
  <si>
    <t>GEF Burden Cost Codes</t>
  </si>
  <si>
    <t>GEF 5 onwards - Projects with (GMS) at 9%</t>
  </si>
  <si>
    <t>GEF IA Fee HQ
Fund 62999</t>
  </si>
  <si>
    <t>GEF/AF Fee
Fund 62055</t>
  </si>
  <si>
    <t>Fund 62999
Dept 10001
OU H70</t>
  </si>
  <si>
    <t>62000
62060
62160
62180
62181
62182
62190</t>
  </si>
  <si>
    <t>010003</t>
  </si>
  <si>
    <t>AF 8.5% - Local</t>
  </si>
  <si>
    <t>GEF Family Funds 9.5%</t>
  </si>
  <si>
    <t>GEF 5 onwards - Projects with (GMS) at 9.5%</t>
  </si>
  <si>
    <t>AF 9.5% - Global</t>
  </si>
  <si>
    <t>GEF Family Funds 10%</t>
  </si>
  <si>
    <t>GEF 5 onwards - Projects with (GMS) at 10%</t>
  </si>
  <si>
    <t>AF 9.5% - Local</t>
  </si>
  <si>
    <t>GEF Family Funds-SGP-GLO 4%</t>
  </si>
  <si>
    <t>GEF 5 onwards - Projects with (GMS) at 4% (SGP Global Projects)</t>
  </si>
  <si>
    <t>GCF 3.5%</t>
  </si>
  <si>
    <t>GEF Family Funds-SGP-GLO 6%</t>
  </si>
  <si>
    <t>GEF 5 onwards - Projects with (GMS) at 6% (SGP Global Projects)</t>
  </si>
  <si>
    <t>GCF 4%</t>
  </si>
  <si>
    <t xml:space="preserve">N/a </t>
  </si>
  <si>
    <t>TRN CC|</t>
  </si>
  <si>
    <t>10047|11317</t>
  </si>
  <si>
    <t>GCF 5%</t>
  </si>
  <si>
    <t>GEF Cost Sharing 6%</t>
  </si>
  <si>
    <t>UNDP Burden Cost Codes</t>
  </si>
  <si>
    <t>Transaction fund code</t>
  </si>
  <si>
    <t>Fund 11317
Dept 10047
OU H70</t>
  </si>
  <si>
    <t>NOT 011602</t>
  </si>
  <si>
    <t>GCF 7%</t>
  </si>
  <si>
    <t>GEF Cost Sharing 8%</t>
  </si>
  <si>
    <t>GEF SGP upgraded country projects receiving 8% GMS</t>
  </si>
  <si>
    <t>GCF 7.5%</t>
  </si>
  <si>
    <t>GEF Cost Sharing 9%</t>
  </si>
  <si>
    <t>GMS Program</t>
  </si>
  <si>
    <t>GCF 8%</t>
  </si>
  <si>
    <t>GEF Cost Sharing 9.5%</t>
  </si>
  <si>
    <t>GCF 8.5%</t>
  </si>
  <si>
    <t>GEF Cost Sharing 10%</t>
  </si>
  <si>
    <t>GCF 9%</t>
  </si>
  <si>
    <t>TRN CC|11318</t>
  </si>
  <si>
    <t>TRN CC |62055</t>
  </si>
  <si>
    <t>10004|11318</t>
  </si>
  <si>
    <t>GCF 10%</t>
  </si>
  <si>
    <r>
      <rPr>
        <b/>
        <sz val="11"/>
        <color rgb="FF000000"/>
        <rFont val="Calibri"/>
        <family val="2"/>
      </rPr>
      <t>Local</t>
    </r>
    <r>
      <rPr>
        <sz val="11"/>
        <color rgb="FF000000"/>
        <rFont val="Calibri"/>
        <family val="2"/>
      </rPr>
      <t xml:space="preserve"> Adaptation Funded projects, 8.5%</t>
    </r>
  </si>
  <si>
    <t>GEF Unit Share
Fund 11318</t>
  </si>
  <si>
    <t>Fund 11318
Dept 10004
H70</t>
  </si>
  <si>
    <t>011602</t>
  </si>
  <si>
    <r>
      <rPr>
        <b/>
        <sz val="11"/>
        <color rgb="FF000000"/>
        <rFont val="Calibri"/>
        <family val="2"/>
      </rPr>
      <t>Local</t>
    </r>
    <r>
      <rPr>
        <sz val="11"/>
        <color rgb="FF000000"/>
        <rFont val="Calibri"/>
        <family val="2"/>
      </rPr>
      <t xml:space="preserve"> Adaptation Funded projects, 9.5%</t>
    </r>
  </si>
  <si>
    <t>GCF Readiness 10%</t>
  </si>
  <si>
    <r>
      <rPr>
        <b/>
        <sz val="11"/>
        <color rgb="FF000000"/>
        <rFont val="Calibri"/>
        <family val="2"/>
      </rPr>
      <t>Global</t>
    </r>
    <r>
      <rPr>
        <sz val="11"/>
        <color rgb="FF000000"/>
        <rFont val="Calibri"/>
        <family val="2"/>
      </rPr>
      <t xml:space="preserve"> Adaptation Funded projects, 8.5%</t>
    </r>
  </si>
  <si>
    <r>
      <rPr>
        <b/>
        <sz val="11"/>
        <color rgb="FF000000"/>
        <rFont val="Calibri"/>
        <family val="2"/>
      </rPr>
      <t>Global</t>
    </r>
    <r>
      <rPr>
        <sz val="11"/>
        <color rgb="FF000000"/>
        <rFont val="Calibri"/>
        <family val="2"/>
      </rPr>
      <t xml:space="preserve"> Adaptation Funded projects, 9.5%</t>
    </r>
  </si>
  <si>
    <t>GCF Fee</t>
  </si>
  <si>
    <t>TRN CC|66050</t>
  </si>
  <si>
    <t>10050|11316</t>
  </si>
  <si>
    <t>GCF Fee
Fund 66050</t>
  </si>
  <si>
    <t>Fund 11316
Dept 10050
H70</t>
  </si>
  <si>
    <t xml:space="preserve">66000
</t>
  </si>
  <si>
    <t>012526</t>
  </si>
  <si>
    <t>Adaption Funded projects (Fund 62040, donor 11602)</t>
  </si>
  <si>
    <t>10047**|11317</t>
  </si>
  <si>
    <t>GEF Only: EU Fund 30079 &amp; TF 23400 7%</t>
  </si>
  <si>
    <t>UNDP Burden Schedule 8% or an appropriate rate as stipulated in contribution agreement.</t>
  </si>
  <si>
    <t>NON-VF fund (i.e. 30000, FW)</t>
  </si>
  <si>
    <t>Any</t>
  </si>
  <si>
    <t>GEF Only: EU Fund 30079 &amp; TF 23400 8%</t>
  </si>
  <si>
    <r>
      <t xml:space="preserve">Department| Fund for </t>
    </r>
    <r>
      <rPr>
        <b/>
        <sz val="11"/>
        <color rgb="FFFF0000"/>
        <rFont val="Calibri"/>
        <family val="2"/>
      </rPr>
      <t xml:space="preserve">County Project </t>
    </r>
  </si>
  <si>
    <r>
      <t>Department| Fund for</t>
    </r>
    <r>
      <rPr>
        <b/>
        <sz val="11"/>
        <color rgb="FFFF0000"/>
        <rFont val="Calibri"/>
        <family val="2"/>
      </rPr>
      <t xml:space="preserve"> Global Project </t>
    </r>
  </si>
  <si>
    <t>Burden Rate in Award</t>
  </si>
  <si>
    <t>GMS Distribution Modality in Contract</t>
  </si>
  <si>
    <t xml:space="preserve">Central/Country/RBx </t>
  </si>
  <si>
    <t xml:space="preserve">Central </t>
  </si>
  <si>
    <t>Other (GEF unit)/Country/RBx</t>
  </si>
  <si>
    <t>Country (Managing Dept)</t>
  </si>
  <si>
    <t>Dept Id*|62055</t>
  </si>
  <si>
    <t>Dept Id*|11318</t>
  </si>
  <si>
    <t>AF 8.5%</t>
  </si>
  <si>
    <t>Burden Cost Codes</t>
  </si>
  <si>
    <t>Adaptation Funded projects (Fund 62040, Donor 11602)</t>
  </si>
  <si>
    <t>AF 9.5%</t>
  </si>
  <si>
    <t>Dept Id*|66050</t>
  </si>
  <si>
    <t>Dept Id*|62999</t>
  </si>
  <si>
    <t>Dept Id*|62040</t>
  </si>
  <si>
    <t>Dept Id*|NON-VF Fund</t>
  </si>
  <si>
    <t>GEF Only: EU Fund 30079 &amp; TF 23400</t>
  </si>
  <si>
    <t>NON-VF donor</t>
  </si>
  <si>
    <t>TRN CC|63003</t>
  </si>
  <si>
    <t>08401|63042</t>
  </si>
  <si>
    <t>Project 00103932</t>
  </si>
  <si>
    <t>Montreal P Trust Fund, 7%</t>
  </si>
  <si>
    <t>Montreal Protocol Trust Fund, 7%</t>
  </si>
  <si>
    <t>63030
63080</t>
  </si>
  <si>
    <t>Montreal P Trust Fund, 7.5%</t>
  </si>
  <si>
    <t>Montreal Protocol Trust Fund, 7.5%</t>
  </si>
  <si>
    <t>Montreal Protocol Trust Fund, 9%</t>
  </si>
  <si>
    <t>Montreal P Trust Fund, 13%</t>
  </si>
  <si>
    <t>Montreal Protocol Trust Fund, 13%</t>
  </si>
  <si>
    <r>
      <rPr>
        <b/>
        <u/>
        <sz val="11"/>
        <color theme="1"/>
        <rFont val="Aptos Narrow"/>
        <family val="2"/>
        <scheme val="minor"/>
      </rPr>
      <t>Notes</t>
    </r>
    <r>
      <rPr>
        <b/>
        <sz val="11"/>
        <color theme="1"/>
        <rFont val="Aptos Narrow"/>
        <family val="2"/>
        <scheme val="minor"/>
      </rPr>
      <t xml:space="preserve">:
GL 54010
</t>
    </r>
    <r>
      <rPr>
        <sz val="11"/>
        <color theme="1"/>
        <rFont val="Aptos Narrow"/>
        <family val="2"/>
        <scheme val="minor"/>
      </rPr>
      <t xml:space="preserve">- Global project: country and RBx department id follows Other (GEF) department id. 
- Country and Regional project: use respective CO and RBx department id. </t>
    </r>
  </si>
  <si>
    <t>- Other (GEF unit) departments map with H70</t>
  </si>
  <si>
    <t>GL 75105</t>
  </si>
  <si>
    <r>
      <t xml:space="preserve">*Dept id: Example, department id of raw cost COA in an invoice (i.e. if expenses charged to GL account 74525 and </t>
    </r>
    <r>
      <rPr>
        <b/>
        <u/>
        <sz val="11"/>
        <color rgb="FF000000"/>
        <rFont val="Calibri"/>
        <family val="2"/>
      </rPr>
      <t>Dept id 58405</t>
    </r>
    <r>
      <rPr>
        <sz val="11"/>
        <color theme="1"/>
        <rFont val="Aptos Narrow"/>
        <family val="2"/>
        <scheme val="minor"/>
      </rPr>
      <t xml:space="preserve">, the system posts GMS charge (GL 75105) to the same </t>
    </r>
    <r>
      <rPr>
        <b/>
        <u/>
        <sz val="11"/>
        <color rgb="FF000000"/>
        <rFont val="Calibri"/>
        <family val="2"/>
      </rPr>
      <t>depart id 58405)</t>
    </r>
    <r>
      <rPr>
        <b/>
        <sz val="11"/>
        <color rgb="FF000000"/>
        <rFont val="Calibri"/>
        <family val="2"/>
      </rPr>
      <t>.</t>
    </r>
    <r>
      <rPr>
        <b/>
        <u/>
        <sz val="11"/>
        <color rgb="FF000000"/>
        <rFont val="Calibri"/>
        <family val="2"/>
      </rPr>
      <t xml:space="preserve"> </t>
    </r>
  </si>
  <si>
    <t>** Use Dept 10047 in Contract Distribution Modality for non-VF funded project managed by B0100</t>
  </si>
  <si>
    <t>Vertival Fund GMS Distributions - MP Program</t>
  </si>
  <si>
    <t>MP OR - Support</t>
  </si>
  <si>
    <t>Fund 63042
Dept 08401
H70</t>
  </si>
  <si>
    <t>Correction of incorrect GMS charges -  ZDI sample entry:</t>
  </si>
  <si>
    <t>30068, 30078, 30085 and 30090</t>
  </si>
  <si>
    <t>GMS Revenue split:</t>
  </si>
  <si>
    <t>Segment</t>
  </si>
  <si>
    <t>CO share</t>
  </si>
  <si>
    <t>Central Services (BMS)</t>
  </si>
  <si>
    <t>BPPS GFHST</t>
  </si>
  <si>
    <t>Fund</t>
  </si>
  <si>
    <t>Dept</t>
  </si>
  <si>
    <t>CO Department</t>
  </si>
  <si>
    <t>RB Department</t>
  </si>
  <si>
    <t>08301</t>
  </si>
  <si>
    <t xml:space="preserve">CO </t>
  </si>
  <si>
    <t xml:space="preserve"> H0X</t>
  </si>
  <si>
    <t xml:space="preserve"> H22</t>
  </si>
  <si>
    <t xml:space="preserve"> H70</t>
  </si>
  <si>
    <t xml:space="preserve"> H21</t>
  </si>
  <si>
    <t>%</t>
  </si>
  <si>
    <t>Amount</t>
  </si>
  <si>
    <t>Enter calculated GMS correction</t>
  </si>
  <si>
    <t>GMS Revenue Entries</t>
  </si>
  <si>
    <t>Line</t>
  </si>
  <si>
    <t>Agency</t>
  </si>
  <si>
    <t>Cost Centre</t>
  </si>
  <si>
    <t>Project</t>
  </si>
  <si>
    <t>Interagency</t>
  </si>
  <si>
    <t>Future</t>
  </si>
  <si>
    <t>Project segment</t>
  </si>
  <si>
    <t>UNDP</t>
  </si>
  <si>
    <t>CO OU</t>
  </si>
  <si>
    <t>Fund 11300</t>
  </si>
  <si>
    <t>your project</t>
  </si>
  <si>
    <t>Leave Blank</t>
  </si>
  <si>
    <t>GMS Revenue</t>
  </si>
  <si>
    <t>OU H0X</t>
  </si>
  <si>
    <t>RBx Department</t>
  </si>
  <si>
    <t>OU H22</t>
  </si>
  <si>
    <t>Fund 11000</t>
  </si>
  <si>
    <t>Dept 10801</t>
  </si>
  <si>
    <t>OU H70</t>
  </si>
  <si>
    <t>Dept 29001</t>
  </si>
  <si>
    <t>OU H21</t>
  </si>
  <si>
    <t>Fund 11315</t>
  </si>
  <si>
    <t>Dept 08301</t>
  </si>
  <si>
    <t>75110 or 75115</t>
  </si>
  <si>
    <t>Required</t>
  </si>
  <si>
    <t>GMS fee</t>
  </si>
  <si>
    <t xml:space="preserve"> RBx OU and RBx cost center:</t>
  </si>
  <si>
    <t>BRx</t>
  </si>
  <si>
    <t>cost centre</t>
  </si>
  <si>
    <t>RBA</t>
  </si>
  <si>
    <t>H01</t>
  </si>
  <si>
    <t>RBEC</t>
  </si>
  <si>
    <t>H02</t>
  </si>
  <si>
    <t>RBLAC</t>
  </si>
  <si>
    <t>H03</t>
  </si>
  <si>
    <t>RBAP</t>
  </si>
  <si>
    <t>H04</t>
  </si>
  <si>
    <t>RBAS</t>
  </si>
  <si>
    <t>H05</t>
  </si>
  <si>
    <t>Note: Positive numbers are debits and negative numbers are credits.</t>
  </si>
  <si>
    <t>Source: DW [PPM_Ext].[XXPROJ_GMS_DEPARTMENT_MAST]</t>
  </si>
  <si>
    <t>AGENCY</t>
  </si>
  <si>
    <t>DEPARTMENT_CODE</t>
  </si>
  <si>
    <t>OPERATING_UNIT</t>
  </si>
  <si>
    <t>FUND_CODE</t>
  </si>
  <si>
    <t>00101</t>
  </si>
  <si>
    <t>HDQ</t>
  </si>
  <si>
    <t>11300</t>
  </si>
  <si>
    <t>00102</t>
  </si>
  <si>
    <t>H52</t>
  </si>
  <si>
    <t>00202</t>
  </si>
  <si>
    <t>H13</t>
  </si>
  <si>
    <t>00401</t>
  </si>
  <si>
    <t>00601</t>
  </si>
  <si>
    <t>01401</t>
  </si>
  <si>
    <t>H43</t>
  </si>
  <si>
    <t>01601</t>
  </si>
  <si>
    <t>H14</t>
  </si>
  <si>
    <t>01701</t>
  </si>
  <si>
    <t>03401</t>
  </si>
  <si>
    <t>H42</t>
  </si>
  <si>
    <t>04001</t>
  </si>
  <si>
    <t>H23</t>
  </si>
  <si>
    <t>04101</t>
  </si>
  <si>
    <t>32045</t>
  </si>
  <si>
    <t>04401</t>
  </si>
  <si>
    <t>H25</t>
  </si>
  <si>
    <t>04501</t>
  </si>
  <si>
    <t>H24</t>
  </si>
  <si>
    <t>04601</t>
  </si>
  <si>
    <t>H28</t>
  </si>
  <si>
    <t>04701</t>
  </si>
  <si>
    <t>H27</t>
  </si>
  <si>
    <t>04801</t>
  </si>
  <si>
    <t>H26</t>
  </si>
  <si>
    <t>04901</t>
  </si>
  <si>
    <t>11920</t>
  </si>
  <si>
    <t>05001</t>
  </si>
  <si>
    <t>05002</t>
  </si>
  <si>
    <t>05200</t>
  </si>
  <si>
    <t>H61</t>
  </si>
  <si>
    <t>06201</t>
  </si>
  <si>
    <t>H11</t>
  </si>
  <si>
    <t>06401</t>
  </si>
  <si>
    <t>H45</t>
  </si>
  <si>
    <t>06601</t>
  </si>
  <si>
    <t>H10</t>
  </si>
  <si>
    <t>07001</t>
  </si>
  <si>
    <t>H71</t>
  </si>
  <si>
    <t>07002</t>
  </si>
  <si>
    <t>07101</t>
  </si>
  <si>
    <t>07201</t>
  </si>
  <si>
    <t>07301</t>
  </si>
  <si>
    <t>07401</t>
  </si>
  <si>
    <t>07501</t>
  </si>
  <si>
    <t>07601</t>
  </si>
  <si>
    <t>07801</t>
  </si>
  <si>
    <t>H21</t>
  </si>
  <si>
    <t>11315</t>
  </si>
  <si>
    <t>08401</t>
  </si>
  <si>
    <t>H70</t>
  </si>
  <si>
    <t>63042</t>
  </si>
  <si>
    <t>08402</t>
  </si>
  <si>
    <t>63121</t>
  </si>
  <si>
    <t>08801</t>
  </si>
  <si>
    <t>64015</t>
  </si>
  <si>
    <t>09201</t>
  </si>
  <si>
    <t>10001</t>
  </si>
  <si>
    <t>62999</t>
  </si>
  <si>
    <t>10002</t>
  </si>
  <si>
    <t>10003</t>
  </si>
  <si>
    <t>10004</t>
  </si>
  <si>
    <t>11318</t>
  </si>
  <si>
    <t>10006</t>
  </si>
  <si>
    <t>10017</t>
  </si>
  <si>
    <t>10027</t>
  </si>
  <si>
    <t>10032</t>
  </si>
  <si>
    <t>10033</t>
  </si>
  <si>
    <t>10034</t>
  </si>
  <si>
    <t>10035</t>
  </si>
  <si>
    <t>10042</t>
  </si>
  <si>
    <t>10043</t>
  </si>
  <si>
    <t>10044</t>
  </si>
  <si>
    <t>10047</t>
  </si>
  <si>
    <t>11317</t>
  </si>
  <si>
    <t>10050</t>
  </si>
  <si>
    <t>11316</t>
  </si>
  <si>
    <t>10601</t>
  </si>
  <si>
    <t>H22</t>
  </si>
  <si>
    <t>11000</t>
  </si>
  <si>
    <t>10801</t>
  </si>
  <si>
    <t>11401</t>
  </si>
  <si>
    <t>H18</t>
  </si>
  <si>
    <t>11800</t>
  </si>
  <si>
    <t>11408</t>
  </si>
  <si>
    <t>11805</t>
  </si>
  <si>
    <t>11409</t>
  </si>
  <si>
    <t>11410</t>
  </si>
  <si>
    <t>11411</t>
  </si>
  <si>
    <t>11412</t>
  </si>
  <si>
    <t>11413</t>
  </si>
  <si>
    <t>11414</t>
  </si>
  <si>
    <t>11415</t>
  </si>
  <si>
    <t>11416</t>
  </si>
  <si>
    <t>11419</t>
  </si>
  <si>
    <t>11420</t>
  </si>
  <si>
    <t>12201</t>
  </si>
  <si>
    <t>H29</t>
  </si>
  <si>
    <t>12202</t>
  </si>
  <si>
    <t>13001</t>
  </si>
  <si>
    <t>H19</t>
  </si>
  <si>
    <t>68101</t>
  </si>
  <si>
    <t>14401</t>
  </si>
  <si>
    <t>H17</t>
  </si>
  <si>
    <t>15001</t>
  </si>
  <si>
    <t>15401</t>
  </si>
  <si>
    <t>15801</t>
  </si>
  <si>
    <t>16201</t>
  </si>
  <si>
    <t>16601</t>
  </si>
  <si>
    <t>17101</t>
  </si>
  <si>
    <t>UNV</t>
  </si>
  <si>
    <t>70000</t>
  </si>
  <si>
    <t>17201</t>
  </si>
  <si>
    <t>17210</t>
  </si>
  <si>
    <t>18001</t>
  </si>
  <si>
    <t>18501</t>
  </si>
  <si>
    <t>18801</t>
  </si>
  <si>
    <t>19301</t>
  </si>
  <si>
    <t>19501</t>
  </si>
  <si>
    <t>H12</t>
  </si>
  <si>
    <t>11700</t>
  </si>
  <si>
    <t>19601</t>
  </si>
  <si>
    <t>27501</t>
  </si>
  <si>
    <t>H53</t>
  </si>
  <si>
    <t>28601</t>
  </si>
  <si>
    <t>28701</t>
  </si>
  <si>
    <t>28901</t>
  </si>
  <si>
    <t>29001</t>
  </si>
  <si>
    <t>29101</t>
  </si>
  <si>
    <t>29103</t>
  </si>
  <si>
    <t>29201</t>
  </si>
  <si>
    <t>29301</t>
  </si>
  <si>
    <t>29401</t>
  </si>
  <si>
    <t>29501</t>
  </si>
  <si>
    <t>29601</t>
  </si>
  <si>
    <t>29701</t>
  </si>
  <si>
    <t>29801</t>
  </si>
  <si>
    <t>29901</t>
  </si>
  <si>
    <t>30001</t>
  </si>
  <si>
    <t>AGO</t>
  </si>
  <si>
    <t>30201</t>
  </si>
  <si>
    <t>BEN</t>
  </si>
  <si>
    <t>30401</t>
  </si>
  <si>
    <t>BWA</t>
  </si>
  <si>
    <t>30601</t>
  </si>
  <si>
    <t>BFA</t>
  </si>
  <si>
    <t>30801</t>
  </si>
  <si>
    <t>BDI</t>
  </si>
  <si>
    <t>31001</t>
  </si>
  <si>
    <t>CMR</t>
  </si>
  <si>
    <t>31201</t>
  </si>
  <si>
    <t>CPV</t>
  </si>
  <si>
    <t>31401</t>
  </si>
  <si>
    <t>CAF</t>
  </si>
  <si>
    <t>31601</t>
  </si>
  <si>
    <t>TCD</t>
  </si>
  <si>
    <t>31801</t>
  </si>
  <si>
    <t>COM</t>
  </si>
  <si>
    <t>32001</t>
  </si>
  <si>
    <t>COG</t>
  </si>
  <si>
    <t>32201</t>
  </si>
  <si>
    <t>CIV</t>
  </si>
  <si>
    <t>32401</t>
  </si>
  <si>
    <t>COD</t>
  </si>
  <si>
    <t>32601</t>
  </si>
  <si>
    <t>GNQ</t>
  </si>
  <si>
    <t>32801</t>
  </si>
  <si>
    <t>ERI</t>
  </si>
  <si>
    <t>33001</t>
  </si>
  <si>
    <t>ETH</t>
  </si>
  <si>
    <t>33201</t>
  </si>
  <si>
    <t>GAB</t>
  </si>
  <si>
    <t>33401</t>
  </si>
  <si>
    <t>GMB</t>
  </si>
  <si>
    <t>33601</t>
  </si>
  <si>
    <t>GHA</t>
  </si>
  <si>
    <t>33801</t>
  </si>
  <si>
    <t>GIN</t>
  </si>
  <si>
    <t>34001</t>
  </si>
  <si>
    <t>GNB</t>
  </si>
  <si>
    <t>34201</t>
  </si>
  <si>
    <t>KEN</t>
  </si>
  <si>
    <t>34401</t>
  </si>
  <si>
    <t>LSO</t>
  </si>
  <si>
    <t>34601</t>
  </si>
  <si>
    <t>LBR</t>
  </si>
  <si>
    <t>34801</t>
  </si>
  <si>
    <t>MDG</t>
  </si>
  <si>
    <t>35001</t>
  </si>
  <si>
    <t>MWI</t>
  </si>
  <si>
    <t>35201</t>
  </si>
  <si>
    <t>MLI</t>
  </si>
  <si>
    <t>35401</t>
  </si>
  <si>
    <t>MRT</t>
  </si>
  <si>
    <t>35601</t>
  </si>
  <si>
    <t>MUS</t>
  </si>
  <si>
    <t>35801</t>
  </si>
  <si>
    <t>MOZ</t>
  </si>
  <si>
    <t>36001</t>
  </si>
  <si>
    <t>NAM</t>
  </si>
  <si>
    <t>36201</t>
  </si>
  <si>
    <t>NER</t>
  </si>
  <si>
    <t>36401</t>
  </si>
  <si>
    <t>NGA</t>
  </si>
  <si>
    <t>36601</t>
  </si>
  <si>
    <t>RWA</t>
  </si>
  <si>
    <t>36801</t>
  </si>
  <si>
    <t>STP</t>
  </si>
  <si>
    <t>37001</t>
  </si>
  <si>
    <t>SEN</t>
  </si>
  <si>
    <t>37101</t>
  </si>
  <si>
    <t>SYC</t>
  </si>
  <si>
    <t>37201</t>
  </si>
  <si>
    <t>SLE</t>
  </si>
  <si>
    <t>37401</t>
  </si>
  <si>
    <t>ZAF</t>
  </si>
  <si>
    <t>37601</t>
  </si>
  <si>
    <t>SWZ</t>
  </si>
  <si>
    <t>37801</t>
  </si>
  <si>
    <t>TGO</t>
  </si>
  <si>
    <t>38001</t>
  </si>
  <si>
    <t>UGA</t>
  </si>
  <si>
    <t>38201</t>
  </si>
  <si>
    <t>TZA</t>
  </si>
  <si>
    <t>38401</t>
  </si>
  <si>
    <t>ZMB</t>
  </si>
  <si>
    <t>38501</t>
  </si>
  <si>
    <t>R12</t>
  </si>
  <si>
    <t>38601</t>
  </si>
  <si>
    <t>ZWE</t>
  </si>
  <si>
    <t>38701</t>
  </si>
  <si>
    <t>R11</t>
  </si>
  <si>
    <t>38801</t>
  </si>
  <si>
    <t>38901</t>
  </si>
  <si>
    <t>R43</t>
  </si>
  <si>
    <t>39001</t>
  </si>
  <si>
    <t>AFG</t>
  </si>
  <si>
    <t>39201</t>
  </si>
  <si>
    <t>BGD</t>
  </si>
  <si>
    <t>39401</t>
  </si>
  <si>
    <t>BTN</t>
  </si>
  <si>
    <t>39601</t>
  </si>
  <si>
    <t>KHM</t>
  </si>
  <si>
    <t>39801</t>
  </si>
  <si>
    <t>CHN</t>
  </si>
  <si>
    <t>40001</t>
  </si>
  <si>
    <t>PRK</t>
  </si>
  <si>
    <t>40201</t>
  </si>
  <si>
    <t>TLS</t>
  </si>
  <si>
    <t>40401</t>
  </si>
  <si>
    <t>FJI</t>
  </si>
  <si>
    <t>40405</t>
  </si>
  <si>
    <t>40501</t>
  </si>
  <si>
    <t>CRC</t>
  </si>
  <si>
    <t>40601</t>
  </si>
  <si>
    <t>IND</t>
  </si>
  <si>
    <t>40701</t>
  </si>
  <si>
    <t>40801</t>
  </si>
  <si>
    <t>IDN</t>
  </si>
  <si>
    <t>41001</t>
  </si>
  <si>
    <t>IRN</t>
  </si>
  <si>
    <t>41201</t>
  </si>
  <si>
    <t>LAO</t>
  </si>
  <si>
    <t>41401</t>
  </si>
  <si>
    <t>MYS</t>
  </si>
  <si>
    <t>41601</t>
  </si>
  <si>
    <t>MDV</t>
  </si>
  <si>
    <t>41801</t>
  </si>
  <si>
    <t>MNG</t>
  </si>
  <si>
    <t>42001</t>
  </si>
  <si>
    <t>MMR</t>
  </si>
  <si>
    <t>42201</t>
  </si>
  <si>
    <t>NPL</t>
  </si>
  <si>
    <t>42401</t>
  </si>
  <si>
    <t>PAK</t>
  </si>
  <si>
    <t>42601</t>
  </si>
  <si>
    <t>PNG</t>
  </si>
  <si>
    <t>42801</t>
  </si>
  <si>
    <t>PHL</t>
  </si>
  <si>
    <t>43001</t>
  </si>
  <si>
    <t>KOR</t>
  </si>
  <si>
    <t>43201</t>
  </si>
  <si>
    <t>WSM</t>
  </si>
  <si>
    <t>43301</t>
  </si>
  <si>
    <t>SLB</t>
  </si>
  <si>
    <t>43401</t>
  </si>
  <si>
    <t>LKA</t>
  </si>
  <si>
    <t>43601</t>
  </si>
  <si>
    <t>THA</t>
  </si>
  <si>
    <t>43801</t>
  </si>
  <si>
    <t>VNM</t>
  </si>
  <si>
    <t>44101</t>
  </si>
  <si>
    <t>44201</t>
  </si>
  <si>
    <t>DZA</t>
  </si>
  <si>
    <t>44401</t>
  </si>
  <si>
    <t>BHR</t>
  </si>
  <si>
    <t>44601</t>
  </si>
  <si>
    <t>DJI</t>
  </si>
  <si>
    <t>44801</t>
  </si>
  <si>
    <t>EGY</t>
  </si>
  <si>
    <t>45001</t>
  </si>
  <si>
    <t>IRQ</t>
  </si>
  <si>
    <t>45101</t>
  </si>
  <si>
    <t>R47</t>
  </si>
  <si>
    <t>45201</t>
  </si>
  <si>
    <t>JOR</t>
  </si>
  <si>
    <t>45401</t>
  </si>
  <si>
    <t>KWT</t>
  </si>
  <si>
    <t>45601</t>
  </si>
  <si>
    <t>LBN</t>
  </si>
  <si>
    <t>45801</t>
  </si>
  <si>
    <t>LBY</t>
  </si>
  <si>
    <t>46001</t>
  </si>
  <si>
    <t>MAR</t>
  </si>
  <si>
    <t>46201</t>
  </si>
  <si>
    <t>QAT</t>
  </si>
  <si>
    <t>46401</t>
  </si>
  <si>
    <t>YEM</t>
  </si>
  <si>
    <t>46601</t>
  </si>
  <si>
    <t>SAU</t>
  </si>
  <si>
    <t>46801</t>
  </si>
  <si>
    <t>SOM</t>
  </si>
  <si>
    <t>47001</t>
  </si>
  <si>
    <t>SDN</t>
  </si>
  <si>
    <t>47101</t>
  </si>
  <si>
    <t>47201</t>
  </si>
  <si>
    <t>SYR</t>
  </si>
  <si>
    <t>47401</t>
  </si>
  <si>
    <t>TUN</t>
  </si>
  <si>
    <t>47601</t>
  </si>
  <si>
    <t>ARE</t>
  </si>
  <si>
    <t>47701</t>
  </si>
  <si>
    <t>R44</t>
  </si>
  <si>
    <t>48001</t>
  </si>
  <si>
    <t>ARG</t>
  </si>
  <si>
    <t>48201</t>
  </si>
  <si>
    <t>BRB</t>
  </si>
  <si>
    <t>48301</t>
  </si>
  <si>
    <t>BLZ</t>
  </si>
  <si>
    <t>48601</t>
  </si>
  <si>
    <t>BOL</t>
  </si>
  <si>
    <t>48801</t>
  </si>
  <si>
    <t>BRA</t>
  </si>
  <si>
    <t>49001</t>
  </si>
  <si>
    <t>CHL</t>
  </si>
  <si>
    <t>49201</t>
  </si>
  <si>
    <t>COL</t>
  </si>
  <si>
    <t>49401</t>
  </si>
  <si>
    <t>CRI</t>
  </si>
  <si>
    <t>49601</t>
  </si>
  <si>
    <t>CUB</t>
  </si>
  <si>
    <t>49801</t>
  </si>
  <si>
    <t>DOM</t>
  </si>
  <si>
    <t>50001</t>
  </si>
  <si>
    <t>ECU</t>
  </si>
  <si>
    <t>50201</t>
  </si>
  <si>
    <t>SLV</t>
  </si>
  <si>
    <t>50401</t>
  </si>
  <si>
    <t>GTM</t>
  </si>
  <si>
    <t>50601</t>
  </si>
  <si>
    <t>GUY</t>
  </si>
  <si>
    <t>50801</t>
  </si>
  <si>
    <t>HTI</t>
  </si>
  <si>
    <t>51001</t>
  </si>
  <si>
    <t>HND</t>
  </si>
  <si>
    <t>51101</t>
  </si>
  <si>
    <t>51201</t>
  </si>
  <si>
    <t>JAM</t>
  </si>
  <si>
    <t>51401</t>
  </si>
  <si>
    <t>MEX</t>
  </si>
  <si>
    <t>51601</t>
  </si>
  <si>
    <t>NIC</t>
  </si>
  <si>
    <t>51801</t>
  </si>
  <si>
    <t>PAN</t>
  </si>
  <si>
    <t>52001</t>
  </si>
  <si>
    <t>PRY</t>
  </si>
  <si>
    <t>52101</t>
  </si>
  <si>
    <t>SUR</t>
  </si>
  <si>
    <t>52201</t>
  </si>
  <si>
    <t>PER</t>
  </si>
  <si>
    <t>52401</t>
  </si>
  <si>
    <t>TTO</t>
  </si>
  <si>
    <t>52601</t>
  </si>
  <si>
    <t>URY</t>
  </si>
  <si>
    <t>52801</t>
  </si>
  <si>
    <t>VEN</t>
  </si>
  <si>
    <t>53201</t>
  </si>
  <si>
    <t>ALB</t>
  </si>
  <si>
    <t>53401</t>
  </si>
  <si>
    <t>ARM</t>
  </si>
  <si>
    <t>53801</t>
  </si>
  <si>
    <t>AZE</t>
  </si>
  <si>
    <t>54001</t>
  </si>
  <si>
    <t>BLR</t>
  </si>
  <si>
    <t>54201</t>
  </si>
  <si>
    <t>BIH</t>
  </si>
  <si>
    <t>54401</t>
  </si>
  <si>
    <t>BGR</t>
  </si>
  <si>
    <t>54501</t>
  </si>
  <si>
    <t>CYP</t>
  </si>
  <si>
    <t>54601</t>
  </si>
  <si>
    <t>HRV</t>
  </si>
  <si>
    <t>54801</t>
  </si>
  <si>
    <t>EST</t>
  </si>
  <si>
    <t>54901</t>
  </si>
  <si>
    <t>55001</t>
  </si>
  <si>
    <t>GEO</t>
  </si>
  <si>
    <t>55201</t>
  </si>
  <si>
    <t>KAZ</t>
  </si>
  <si>
    <t>55401</t>
  </si>
  <si>
    <t>KOS</t>
  </si>
  <si>
    <t>55601</t>
  </si>
  <si>
    <t>KGZ</t>
  </si>
  <si>
    <t>55801</t>
  </si>
  <si>
    <t>LVA</t>
  </si>
  <si>
    <t>56001</t>
  </si>
  <si>
    <t>LTU</t>
  </si>
  <si>
    <t>56201</t>
  </si>
  <si>
    <t>MKD</t>
  </si>
  <si>
    <t>56401</t>
  </si>
  <si>
    <t>MDA</t>
  </si>
  <si>
    <t>56601</t>
  </si>
  <si>
    <t>POL</t>
  </si>
  <si>
    <t>57001</t>
  </si>
  <si>
    <t>ROU</t>
  </si>
  <si>
    <t>57201</t>
  </si>
  <si>
    <t>RUS</t>
  </si>
  <si>
    <t>57401</t>
  </si>
  <si>
    <t>SVK</t>
  </si>
  <si>
    <t>57601</t>
  </si>
  <si>
    <t>TJK</t>
  </si>
  <si>
    <t>57801</t>
  </si>
  <si>
    <t>TUR</t>
  </si>
  <si>
    <t>58001</t>
  </si>
  <si>
    <t>TKM</t>
  </si>
  <si>
    <t>58201</t>
  </si>
  <si>
    <t>UKR</t>
  </si>
  <si>
    <t>58401</t>
  </si>
  <si>
    <t>UZB</t>
  </si>
  <si>
    <t>58601</t>
  </si>
  <si>
    <t>SRB</t>
  </si>
  <si>
    <t>58701</t>
  </si>
  <si>
    <t>MNE</t>
  </si>
  <si>
    <t>70001</t>
  </si>
  <si>
    <t>PAL</t>
  </si>
  <si>
    <t>70201</t>
  </si>
  <si>
    <t>78002</t>
  </si>
  <si>
    <t>H46</t>
  </si>
  <si>
    <t>78601</t>
  </si>
  <si>
    <t>79901</t>
  </si>
  <si>
    <t>H33</t>
  </si>
  <si>
    <t>80801</t>
  </si>
  <si>
    <t>83001</t>
  </si>
  <si>
    <t>83123</t>
  </si>
  <si>
    <t>Vertival Fund GMS Distribution</t>
  </si>
  <si>
    <r>
      <rPr>
        <b/>
        <sz val="11"/>
        <color rgb="FF000000"/>
        <rFont val="Calibri"/>
        <family val="2"/>
      </rPr>
      <t>Local</t>
    </r>
    <r>
      <rPr>
        <sz val="11"/>
        <color rgb="FF000000"/>
        <rFont val="Calibri"/>
        <family val="2"/>
      </rPr>
      <t xml:space="preserve"> Adaptation Funded projects (Fund 62040, Donor 011602)</t>
    </r>
  </si>
  <si>
    <r>
      <rPr>
        <b/>
        <sz val="11"/>
        <color rgb="FF000000"/>
        <rFont val="Calibri"/>
        <family val="2"/>
      </rPr>
      <t>Global</t>
    </r>
    <r>
      <rPr>
        <sz val="11"/>
        <color rgb="FF000000"/>
        <rFont val="Calibri"/>
        <family val="2"/>
      </rPr>
      <t xml:space="preserve"> Adaptation Funded projects (Fund 62040, Donor 011602)</t>
    </r>
  </si>
  <si>
    <t xml:space="preserve">n/a </t>
  </si>
  <si>
    <r>
      <rPr>
        <b/>
        <u/>
        <sz val="11"/>
        <color theme="1"/>
        <rFont val="Aptos Narrow"/>
        <family val="2"/>
        <scheme val="minor"/>
      </rPr>
      <t>Notes</t>
    </r>
    <r>
      <rPr>
        <b/>
        <sz val="11"/>
        <color theme="1"/>
        <rFont val="Aptos Narrow"/>
        <family val="2"/>
        <scheme val="minor"/>
      </rPr>
      <t>:</t>
    </r>
  </si>
  <si>
    <t xml:space="preserve">     1. For fund code stream 63040/41, both GMS income and expense gets posted to development projects, so it is treated the same as regular GMS and is picked up by the UNDP GMS program.</t>
  </si>
  <si>
    <t>2. For fund code stream 63030/80, kindly poste both GMS income and expense to project id 00103932.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</si>
</sst>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
    <numFmt numFmtId="165" formatCode="0.000%"/>
    <numFmt numFmtId="166" formatCode="\$0"/>
    <numFmt numFmtId="167" formatCode="\$0.00_);[Red]\(\$0.00\)"/>
    <numFmt numFmtId="168" formatCode="\$\ 0.00_);\(\$\ 0.00\)"/>
    <numFmt numFmtId="169" formatCode="000000"/>
    <numFmt numFmtId="170" formatCode="0.0000000000000000%"/>
    <numFmt numFmtId="171" formatCode="0.000000"/>
  </numFmts>
  <fonts count="64" x14ac:knownFonts="1">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22"/>
      <color theme="3"/>
      <name val="Aptos Narrow"/>
      <family val="2"/>
      <scheme val="minor"/>
    </font>
    <font>
      <sz val="12"/>
      <name val="Aptos Narrow"/>
      <family val="2"/>
      <scheme val="minor"/>
    </font>
    <font>
      <i/>
      <sz val="13"/>
      <color rgb="FF0070C0"/>
      <name val="Aptos Narrow"/>
      <family val="2"/>
      <scheme val="minor"/>
    </font>
    <font>
      <b/>
      <sz val="16"/>
      <color theme="0"/>
      <name val="Aptos Narrow"/>
      <family val="2"/>
      <scheme val="minor"/>
    </font>
    <font>
      <sz val="14"/>
      <name val="Aptos Narrow"/>
      <family val="2"/>
      <scheme val="minor"/>
    </font>
    <font>
      <sz val="11"/>
      <name val="Aptos Narrow"/>
      <family val="2"/>
      <scheme val="minor"/>
    </font>
    <font>
      <sz val="11"/>
      <color rgb="FF000000"/>
      <name val="Calibri"/>
      <family val="2"/>
    </font>
    <font>
      <b/>
      <sz val="11"/>
      <color theme="1"/>
      <name val="Calibri"/>
      <family val="2"/>
    </font>
    <font>
      <b/>
      <sz val="11"/>
      <name val="Calibri"/>
      <family val="2"/>
    </font>
    <font>
      <sz val="11"/>
      <color indexed="9"/>
      <name val="Calibri"/>
      <family val="2"/>
    </font>
    <font>
      <b/>
      <sz val="11"/>
      <color rgb="FF000000"/>
      <name val="Calibri"/>
      <family val="2"/>
    </font>
    <font>
      <sz val="11"/>
      <color rgb="FFFF0000"/>
      <name val="Calibri"/>
      <family val="2"/>
    </font>
    <font>
      <sz val="11"/>
      <color theme="1"/>
      <name val="Calibri"/>
      <family val="2"/>
    </font>
    <font>
      <b/>
      <sz val="11"/>
      <color indexed="9"/>
      <name val="Calibri"/>
      <family val="2"/>
    </font>
    <font>
      <b/>
      <sz val="11"/>
      <color theme="0"/>
      <name val="Calibri"/>
      <family val="2"/>
    </font>
    <font>
      <b/>
      <sz val="11"/>
      <color rgb="FFFF0000"/>
      <name val="Calibri"/>
      <family val="2"/>
    </font>
    <font>
      <b/>
      <sz val="12"/>
      <color rgb="FF000000"/>
      <name val="Calibri"/>
      <family val="2"/>
    </font>
    <font>
      <sz val="10"/>
      <color rgb="FF000000"/>
      <name val="Times New Roman"/>
      <family val="1"/>
    </font>
    <font>
      <b/>
      <sz val="16"/>
      <name val="Calibri Light"/>
      <family val="2"/>
    </font>
    <font>
      <b/>
      <sz val="11"/>
      <name val="Aptos Narrow"/>
      <family val="2"/>
      <scheme val="minor"/>
    </font>
    <font>
      <b/>
      <sz val="11"/>
      <color rgb="FF000000"/>
      <name val="Aptos Narrow"/>
      <family val="2"/>
      <scheme val="minor"/>
    </font>
    <font>
      <sz val="11"/>
      <color rgb="FF000000"/>
      <name val="Aptos Narrow"/>
      <family val="2"/>
      <scheme val="minor"/>
    </font>
    <font>
      <b/>
      <sz val="11"/>
      <color theme="8" tint="-0.249977111117893"/>
      <name val="Aptos Narrow"/>
      <family val="2"/>
      <scheme val="minor"/>
    </font>
    <font>
      <sz val="12"/>
      <color rgb="FF000000"/>
      <name val="Times New Roman"/>
      <family val="1"/>
    </font>
    <font>
      <sz val="11"/>
      <color rgb="FF0070C0"/>
      <name val="Aptos Narrow"/>
      <family val="2"/>
      <scheme val="minor"/>
    </font>
    <font>
      <sz val="11"/>
      <color theme="3" tint="0.39997558519241921"/>
      <name val="Aptos Narrow"/>
      <family val="2"/>
      <scheme val="minor"/>
    </font>
    <font>
      <b/>
      <sz val="11"/>
      <color rgb="FF0070C0"/>
      <name val="Aptos Narrow"/>
      <family val="2"/>
      <scheme val="minor"/>
    </font>
    <font>
      <sz val="10.5"/>
      <name val="Calibri"/>
      <family val="2"/>
    </font>
    <font>
      <sz val="10"/>
      <color rgb="FFFF0000"/>
      <name val="Times New Roman"/>
      <family val="1"/>
    </font>
    <font>
      <b/>
      <sz val="11"/>
      <color indexed="8"/>
      <name val="Calibri"/>
      <family val="2"/>
    </font>
    <font>
      <sz val="11"/>
      <color indexed="8"/>
      <name val="Calibri"/>
      <family val="2"/>
    </font>
    <font>
      <b/>
      <sz val="10"/>
      <color theme="1"/>
      <name val="Aptos Narrow"/>
      <family val="2"/>
      <scheme val="minor"/>
    </font>
    <font>
      <b/>
      <i/>
      <sz val="10"/>
      <color theme="1"/>
      <name val="Aptos Narrow"/>
      <family val="2"/>
      <scheme val="minor"/>
    </font>
    <font>
      <b/>
      <sz val="14"/>
      <color theme="3"/>
      <name val="Aptos Narrow"/>
      <family val="2"/>
      <scheme val="minor"/>
    </font>
    <font>
      <sz val="14"/>
      <color theme="1"/>
      <name val="Aptos Narrow"/>
      <family val="2"/>
      <scheme val="minor"/>
    </font>
    <font>
      <sz val="14"/>
      <color theme="3"/>
      <name val="Aptos Narrow"/>
      <family val="2"/>
      <scheme val="minor"/>
    </font>
    <font>
      <b/>
      <sz val="12"/>
      <name val="Aptos Narrow"/>
      <family val="2"/>
      <scheme val="minor"/>
    </font>
    <font>
      <b/>
      <sz val="18"/>
      <color rgb="FF7030A0"/>
      <name val="Aptos Narrow"/>
      <family val="2"/>
      <scheme val="minor"/>
    </font>
    <font>
      <b/>
      <sz val="11"/>
      <color theme="3"/>
      <name val="Calibri"/>
      <family val="2"/>
    </font>
    <font>
      <b/>
      <sz val="14"/>
      <color rgb="FF000000"/>
      <name val="Times New Roman"/>
      <family val="1"/>
    </font>
    <font>
      <b/>
      <sz val="22"/>
      <color rgb="FFFF0000"/>
      <name val="Aptos Narrow"/>
      <family val="2"/>
      <scheme val="minor"/>
    </font>
    <font>
      <b/>
      <sz val="14"/>
      <name val="Aptos Narrow"/>
      <family val="2"/>
      <scheme val="minor"/>
    </font>
    <font>
      <b/>
      <sz val="14"/>
      <color theme="5" tint="-0.249977111117893"/>
      <name val="Aptos Narrow"/>
      <family val="2"/>
      <scheme val="minor"/>
    </font>
    <font>
      <b/>
      <sz val="22"/>
      <name val="Aptos Narrow"/>
      <family val="2"/>
      <scheme val="minor"/>
    </font>
    <font>
      <b/>
      <sz val="14"/>
      <color rgb="FFFFFF00"/>
      <name val="Aptos Narrow"/>
      <family val="2"/>
      <scheme val="minor"/>
    </font>
    <font>
      <b/>
      <sz val="14"/>
      <color theme="0"/>
      <name val="Aptos Narrow"/>
      <family val="2"/>
      <scheme val="minor"/>
    </font>
    <font>
      <b/>
      <i/>
      <sz val="13"/>
      <color rgb="FF0070C0"/>
      <name val="Aptos Narrow"/>
      <family val="2"/>
      <scheme val="minor"/>
    </font>
    <font>
      <b/>
      <u/>
      <sz val="11"/>
      <color theme="1"/>
      <name val="Aptos Narrow"/>
      <family val="2"/>
      <scheme val="minor"/>
    </font>
    <font>
      <b/>
      <i/>
      <sz val="16"/>
      <color theme="3"/>
      <name val="Aptos Narrow"/>
      <family val="2"/>
      <scheme val="minor"/>
    </font>
    <font>
      <b/>
      <u/>
      <sz val="11"/>
      <color rgb="FF000000"/>
      <name val="Calibri"/>
      <family val="2"/>
    </font>
    <font>
      <b/>
      <sz val="16"/>
      <color rgb="FFFFFF00"/>
      <name val="Aptos Narrow"/>
      <family val="2"/>
      <scheme val="minor"/>
    </font>
    <font>
      <b/>
      <sz val="11"/>
      <color rgb="FF00B050"/>
      <name val="Aptos Narrow"/>
      <family val="2"/>
      <scheme val="minor"/>
    </font>
    <font>
      <b/>
      <sz val="18"/>
      <color theme="3"/>
      <name val="Aptos Narrow"/>
      <family val="2"/>
      <scheme val="minor"/>
    </font>
    <font>
      <b/>
      <sz val="14"/>
      <color rgb="FFC00000"/>
      <name val="Aptos Narrow"/>
      <family val="2"/>
      <scheme val="minor"/>
    </font>
    <font>
      <b/>
      <i/>
      <sz val="14"/>
      <color theme="3"/>
      <name val="Aptos Narrow"/>
      <family val="2"/>
      <scheme val="minor"/>
    </font>
    <font>
      <sz val="15"/>
      <name val="Aptos"/>
      <family val="2"/>
    </font>
    <font>
      <i/>
      <sz val="14"/>
      <color rgb="FF0070C0"/>
      <name val="Aptos Narrow"/>
      <family val="2"/>
      <scheme val="minor"/>
    </font>
  </fonts>
  <fills count="2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FFCC"/>
        <bgColor indexed="64"/>
      </patternFill>
    </fill>
    <fill>
      <patternFill patternType="solid">
        <fgColor indexed="9"/>
      </patternFill>
    </fill>
    <fill>
      <patternFill patternType="solid">
        <fgColor rgb="FF00B0F0"/>
        <bgColor indexed="64"/>
      </patternFill>
    </fill>
    <fill>
      <patternFill patternType="solid">
        <fgColor rgb="FF00B0F0"/>
        <bgColor indexed="8"/>
      </patternFill>
    </fill>
    <fill>
      <patternFill patternType="solid">
        <fgColor rgb="FFFFC0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0070C0"/>
        <bgColor indexed="8"/>
      </patternFill>
    </fill>
    <fill>
      <patternFill patternType="solid">
        <bgColor indexed="8"/>
      </patternFill>
    </fill>
    <fill>
      <patternFill patternType="solid">
        <fgColor theme="1"/>
        <bgColor indexed="64"/>
      </patternFill>
    </fill>
    <fill>
      <patternFill patternType="solid">
        <fgColor theme="9" tint="0.59999389629810485"/>
        <bgColor indexed="64"/>
      </patternFill>
    </fill>
    <fill>
      <patternFill patternType="solid">
        <fgColor rgb="FFFFF1CC"/>
      </patternFill>
    </fill>
    <fill>
      <patternFill patternType="solid">
        <fgColor rgb="FF92D050"/>
        <bgColor indexed="64"/>
      </patternFill>
    </fill>
    <fill>
      <patternFill patternType="solid">
        <fgColor rgb="FFFFFF00"/>
        <bgColor indexed="64"/>
      </patternFill>
    </fill>
    <fill>
      <patternFill patternType="solid">
        <fgColor rgb="FFE1EEDA"/>
      </patternFill>
    </fill>
    <fill>
      <patternFill patternType="solid">
        <fgColor theme="4" tint="0.39997558519241921"/>
        <bgColor indexed="8"/>
      </patternFill>
    </fill>
    <fill>
      <patternFill patternType="solid">
        <fgColor theme="4" tint="0.39997558519241921"/>
        <bgColor indexed="64"/>
      </patternFill>
    </fill>
  </fills>
  <borders count="16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54"/>
      </left>
      <right style="medium">
        <color indexed="64"/>
      </right>
      <top/>
      <bottom style="thin">
        <color indexed="64"/>
      </bottom>
      <diagonal/>
    </border>
    <border>
      <left style="thin">
        <color indexed="54"/>
      </left>
      <right style="thin">
        <color indexed="54"/>
      </right>
      <top/>
      <bottom style="thin">
        <color indexed="64"/>
      </bottom>
      <diagonal/>
    </border>
    <border>
      <left style="medium">
        <color indexed="64"/>
      </left>
      <right style="thin">
        <color indexed="54"/>
      </right>
      <top/>
      <bottom style="thin">
        <color indexed="64"/>
      </bottom>
      <diagonal/>
    </border>
    <border>
      <left style="thin">
        <color indexed="54"/>
      </left>
      <right style="medium">
        <color indexed="64"/>
      </right>
      <top/>
      <bottom/>
      <diagonal/>
    </border>
    <border>
      <left style="thin">
        <color indexed="54"/>
      </left>
      <right style="thin">
        <color indexed="54"/>
      </right>
      <top/>
      <bottom/>
      <diagonal/>
    </border>
    <border>
      <left style="medium">
        <color indexed="64"/>
      </left>
      <right style="thin">
        <color indexed="54"/>
      </right>
      <top/>
      <bottom/>
      <diagonal/>
    </border>
    <border>
      <left style="thin">
        <color indexed="64"/>
      </left>
      <right style="medium">
        <color indexed="64"/>
      </right>
      <top/>
      <bottom/>
      <diagonal/>
    </border>
    <border>
      <left style="thin">
        <color indexed="64"/>
      </left>
      <right style="thin">
        <color indexed="5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54"/>
      </bottom>
      <diagonal/>
    </border>
    <border>
      <left/>
      <right/>
      <top style="medium">
        <color indexed="64"/>
      </top>
      <bottom style="thin">
        <color indexed="54"/>
      </bottom>
      <diagonal/>
    </border>
    <border>
      <left style="medium">
        <color indexed="64"/>
      </left>
      <right/>
      <top style="medium">
        <color indexed="64"/>
      </top>
      <bottom style="thin">
        <color indexed="5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8000"/>
      </right>
      <top style="thin">
        <color rgb="FF000000"/>
      </top>
      <bottom style="thin">
        <color rgb="FF000000"/>
      </bottom>
      <diagonal/>
    </border>
    <border>
      <left style="thin">
        <color rgb="FF008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theme="4" tint="-0.249977111117893"/>
      </bottom>
      <diagonal/>
    </border>
    <border>
      <left/>
      <right/>
      <top style="thick">
        <color theme="4" tint="-0.249977111117893"/>
      </top>
      <bottom style="thick">
        <color theme="4" tint="-0.249977111117893"/>
      </bottom>
      <diagonal/>
    </border>
    <border>
      <left/>
      <right style="thick">
        <color theme="4" tint="-0.249977111117893"/>
      </right>
      <top style="thick">
        <color theme="4" tint="-0.249977111117893"/>
      </top>
      <bottom style="thick">
        <color theme="4" tint="-0.249977111117893"/>
      </bottom>
      <diagonal/>
    </border>
    <border>
      <left style="thick">
        <color theme="4" tint="-0.249977111117893"/>
      </left>
      <right/>
      <top style="thick">
        <color theme="4" tint="-0.249977111117893"/>
      </top>
      <bottom style="thick">
        <color theme="4" tint="-0.249977111117893"/>
      </bottom>
      <diagonal/>
    </border>
    <border>
      <left style="thin">
        <color indexed="64"/>
      </left>
      <right/>
      <top/>
      <bottom/>
      <diagonal/>
    </border>
    <border>
      <left style="thin">
        <color indexed="54"/>
      </left>
      <right style="thin">
        <color indexed="54"/>
      </right>
      <top style="thin">
        <color indexed="64"/>
      </top>
      <bottom style="thin">
        <color indexed="64"/>
      </bottom>
      <diagonal/>
    </border>
    <border>
      <left style="medium">
        <color theme="6" tint="-0.249977111117893"/>
      </left>
      <right style="medium">
        <color theme="6" tint="-0.249977111117893"/>
      </right>
      <top style="medium">
        <color theme="6" tint="-0.249977111117893"/>
      </top>
      <bottom style="medium">
        <color theme="6" tint="-0.249977111117893"/>
      </bottom>
      <diagonal/>
    </border>
    <border>
      <left/>
      <right/>
      <top style="medium">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medium">
        <color theme="6" tint="-0.249977111117893"/>
      </left>
      <right/>
      <top style="medium">
        <color theme="6" tint="-0.249977111117893"/>
      </top>
      <bottom style="medium">
        <color theme="6" tint="-0.249977111117893"/>
      </bottom>
      <diagonal/>
    </border>
    <border>
      <left/>
      <right/>
      <top style="medium">
        <color theme="6" tint="-0.249977111117893"/>
      </top>
      <bottom style="medium">
        <color theme="6" tint="-0.249977111117893"/>
      </bottom>
      <diagonal/>
    </border>
    <border>
      <left/>
      <right style="medium">
        <color theme="6" tint="-0.249977111117893"/>
      </right>
      <top style="medium">
        <color theme="6" tint="-0.249977111117893"/>
      </top>
      <bottom style="medium">
        <color theme="6" tint="-0.249977111117893"/>
      </bottom>
      <diagonal/>
    </border>
    <border>
      <left style="medium">
        <color indexed="64"/>
      </left>
      <right/>
      <top style="thin">
        <color indexed="54"/>
      </top>
      <bottom style="thin">
        <color indexed="54"/>
      </bottom>
      <diagonal/>
    </border>
    <border>
      <left/>
      <right style="medium">
        <color indexed="64"/>
      </right>
      <top style="thin">
        <color indexed="54"/>
      </top>
      <bottom style="thin">
        <color indexed="54"/>
      </bottom>
      <diagonal/>
    </border>
    <border>
      <left style="medium">
        <color indexed="64"/>
      </left>
      <right style="thin">
        <color indexed="54"/>
      </right>
      <top style="thin">
        <color indexed="54"/>
      </top>
      <bottom style="thin">
        <color indexed="54"/>
      </bottom>
      <diagonal/>
    </border>
    <border>
      <left style="thin">
        <color indexed="54"/>
      </left>
      <right style="medium">
        <color indexed="64"/>
      </right>
      <top style="thin">
        <color indexed="54"/>
      </top>
      <bottom style="thin">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54"/>
      </right>
      <top/>
      <bottom style="thin">
        <color indexed="64"/>
      </bottom>
      <diagonal/>
    </border>
    <border>
      <left style="thin">
        <color indexed="64"/>
      </left>
      <right style="medium">
        <color indexed="64"/>
      </right>
      <top/>
      <bottom style="thin">
        <color indexed="64"/>
      </bottom>
      <diagonal/>
    </border>
    <border>
      <left style="thin">
        <color indexed="54"/>
      </left>
      <right/>
      <top style="thin">
        <color indexed="54"/>
      </top>
      <bottom style="thin">
        <color indexed="64"/>
      </bottom>
      <diagonal/>
    </border>
    <border>
      <left style="medium">
        <color indexed="64"/>
      </left>
      <right style="thin">
        <color indexed="54"/>
      </right>
      <top style="thin">
        <color indexed="54"/>
      </top>
      <bottom style="medium">
        <color indexed="64"/>
      </bottom>
      <diagonal/>
    </border>
    <border>
      <left style="thin">
        <color indexed="54"/>
      </left>
      <right style="thin">
        <color indexed="54"/>
      </right>
      <top style="thin">
        <color indexed="54"/>
      </top>
      <bottom style="medium">
        <color indexed="64"/>
      </bottom>
      <diagonal/>
    </border>
    <border>
      <left style="thin">
        <color indexed="54"/>
      </left>
      <right style="medium">
        <color indexed="64"/>
      </right>
      <top style="thin">
        <color indexed="54"/>
      </top>
      <bottom style="medium">
        <color indexed="64"/>
      </bottom>
      <diagonal/>
    </border>
    <border>
      <left style="thin">
        <color indexed="64"/>
      </left>
      <right style="thin">
        <color indexed="64"/>
      </right>
      <top/>
      <bottom style="thin">
        <color indexed="64"/>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54"/>
      </left>
      <right/>
      <top style="thin">
        <color auto="1"/>
      </top>
      <bottom style="thin">
        <color indexed="54"/>
      </bottom>
      <diagonal/>
    </border>
    <border>
      <left/>
      <right style="thin">
        <color indexed="54"/>
      </right>
      <top style="thin">
        <color auto="1"/>
      </top>
      <bottom style="thin">
        <color indexed="54"/>
      </bottom>
      <diagonal/>
    </border>
    <border>
      <left style="thin">
        <color indexed="54"/>
      </left>
      <right/>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indexed="54"/>
      </right>
      <top/>
      <bottom/>
      <diagonal/>
    </border>
    <border>
      <left/>
      <right/>
      <top/>
      <bottom style="thin">
        <color indexed="64"/>
      </bottom>
      <diagonal/>
    </border>
    <border>
      <left/>
      <right style="thin">
        <color auto="1"/>
      </right>
      <top/>
      <bottom style="medium">
        <color indexed="64"/>
      </bottom>
      <diagonal/>
    </border>
    <border>
      <left/>
      <right style="thick">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54"/>
      </top>
      <bottom style="thin">
        <color indexed="5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54"/>
      </left>
      <right style="thick">
        <color indexed="64"/>
      </right>
      <top style="thin">
        <color indexed="54"/>
      </top>
      <bottom style="thin">
        <color indexed="5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style="medium">
        <color indexed="64"/>
      </top>
      <bottom/>
      <diagonal/>
    </border>
    <border>
      <left style="thick">
        <color indexed="64"/>
      </left>
      <right style="thin">
        <color indexed="54"/>
      </right>
      <top style="thick">
        <color indexed="64"/>
      </top>
      <bottom/>
      <diagonal/>
    </border>
    <border>
      <left style="thin">
        <color indexed="54"/>
      </left>
      <right style="thin">
        <color indexed="54"/>
      </right>
      <top style="thick">
        <color indexed="64"/>
      </top>
      <bottom/>
      <diagonal/>
    </border>
    <border>
      <left style="thin">
        <color indexed="5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bottom/>
      <diagonal/>
    </border>
    <border>
      <left style="thin">
        <color indexed="64"/>
      </left>
      <right style="thin">
        <color indexed="64"/>
      </right>
      <top/>
      <bottom style="thick">
        <color indexed="64"/>
      </bottom>
      <diagonal/>
    </border>
    <border>
      <left/>
      <right style="thin">
        <color indexed="54"/>
      </right>
      <top style="thick">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thick">
        <color theme="9" tint="-0.499984740745262"/>
      </bottom>
      <diagonal/>
    </border>
    <border>
      <left/>
      <right/>
      <top/>
      <bottom style="thick">
        <color theme="9" tint="-0.499984740745262"/>
      </bottom>
      <diagonal/>
    </border>
    <border>
      <left/>
      <right style="thin">
        <color indexed="64"/>
      </right>
      <top/>
      <bottom style="thick">
        <color theme="9" tint="-0.499984740745262"/>
      </bottom>
      <diagonal/>
    </border>
    <border>
      <left style="thin">
        <color indexed="64"/>
      </left>
      <right style="thin">
        <color indexed="64"/>
      </right>
      <top style="thick">
        <color theme="9" tint="-0.499984740745262"/>
      </top>
      <bottom style="thick">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thick">
        <color theme="9" tint="-0.499984740745262"/>
      </left>
      <right/>
      <top style="thick">
        <color theme="9" tint="-0.499984740745262"/>
      </top>
      <bottom style="thick">
        <color theme="9" tint="-0.499984740745262"/>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style="thin">
        <color indexed="64"/>
      </left>
      <right style="thin">
        <color indexed="64"/>
      </right>
      <top style="thin">
        <color theme="9" tint="-0.499984740745262"/>
      </top>
      <bottom/>
      <diagonal/>
    </border>
    <border>
      <left style="thin">
        <color indexed="64"/>
      </left>
      <right style="thin">
        <color indexed="64"/>
      </right>
      <top/>
      <bottom style="thin">
        <color theme="9" tint="-0.499984740745262"/>
      </bottom>
      <diagonal/>
    </border>
    <border>
      <left style="thin">
        <color indexed="64"/>
      </left>
      <right style="thin">
        <color indexed="64"/>
      </right>
      <top style="thin">
        <color indexed="64"/>
      </top>
      <bottom/>
      <diagonal/>
    </border>
    <border>
      <left style="thick">
        <color theme="9" tint="-0.499984740745262"/>
      </left>
      <right style="thin">
        <color indexed="64"/>
      </right>
      <top style="thick">
        <color theme="9" tint="-0.499984740745262"/>
      </top>
      <bottom style="thick">
        <color theme="9" tint="-0.499984740745262"/>
      </bottom>
      <diagonal/>
    </border>
    <border>
      <left style="thin">
        <color indexed="64"/>
      </left>
      <right style="thick">
        <color theme="9" tint="-0.499984740745262"/>
      </right>
      <top style="thick">
        <color theme="9" tint="-0.499984740745262"/>
      </top>
      <bottom style="thick">
        <color theme="9" tint="-0.499984740745262"/>
      </bottom>
      <diagonal/>
    </border>
    <border>
      <left style="thin">
        <color indexed="54"/>
      </left>
      <right style="thin">
        <color indexed="54"/>
      </right>
      <top style="thin">
        <color indexed="54"/>
      </top>
      <bottom style="thin">
        <color indexed="54"/>
      </bottom>
      <diagonal/>
    </border>
    <border>
      <left style="thin">
        <color indexed="54"/>
      </left>
      <right/>
      <top style="thin">
        <color indexed="54"/>
      </top>
      <bottom style="thin">
        <color indexed="54"/>
      </bottom>
      <diagonal/>
    </border>
    <border>
      <left style="thin">
        <color indexed="54"/>
      </left>
      <right style="thin">
        <color indexed="54"/>
      </right>
      <top style="thin">
        <color indexed="54"/>
      </top>
      <bottom/>
      <diagonal/>
    </border>
    <border>
      <left/>
      <right style="thin">
        <color indexed="54"/>
      </right>
      <top style="thin">
        <color indexed="54"/>
      </top>
      <bottom/>
      <diagonal/>
    </border>
    <border>
      <left style="thin">
        <color indexed="54"/>
      </left>
      <right/>
      <top style="thin">
        <color indexed="54"/>
      </top>
      <bottom/>
      <diagonal/>
    </border>
    <border>
      <left/>
      <right/>
      <top style="thin">
        <color auto="1"/>
      </top>
      <bottom style="thin">
        <color indexed="54"/>
      </bottom>
      <diagonal/>
    </border>
    <border>
      <left/>
      <right style="thin">
        <color indexed="54"/>
      </right>
      <top style="thin">
        <color indexed="54"/>
      </top>
      <bottom style="thin">
        <color indexed="5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bottom style="thin">
        <color auto="1"/>
      </bottom>
      <diagonal/>
    </border>
    <border>
      <left/>
      <right/>
      <top/>
      <bottom style="thin">
        <color indexed="54"/>
      </bottom>
      <diagonal/>
    </border>
    <border>
      <left/>
      <right style="thin">
        <color indexed="54"/>
      </right>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medium">
        <color indexed="64"/>
      </left>
      <right/>
      <top style="thin">
        <color indexed="54"/>
      </top>
      <bottom style="thin">
        <color indexed="54"/>
      </bottom>
      <diagonal/>
    </border>
    <border>
      <left/>
      <right style="medium">
        <color indexed="64"/>
      </right>
      <top style="thin">
        <color indexed="54"/>
      </top>
      <bottom style="thin">
        <color indexed="54"/>
      </bottom>
      <diagonal/>
    </border>
    <border>
      <left style="medium">
        <color indexed="64"/>
      </left>
      <right style="thin">
        <color indexed="54"/>
      </right>
      <top style="thin">
        <color indexed="54"/>
      </top>
      <bottom style="thin">
        <color indexed="54"/>
      </bottom>
      <diagonal/>
    </border>
    <border>
      <left style="thin">
        <color indexed="54"/>
      </left>
      <right style="medium">
        <color indexed="64"/>
      </right>
      <top style="thin">
        <color indexed="54"/>
      </top>
      <bottom style="thin">
        <color indexed="54"/>
      </bottom>
      <diagonal/>
    </border>
    <border>
      <left style="thin">
        <color indexed="54"/>
      </left>
      <right style="thin">
        <color indexed="54"/>
      </right>
      <top style="thin">
        <color indexed="54"/>
      </top>
      <bottom/>
      <diagonal/>
    </border>
    <border>
      <left style="medium">
        <color indexed="64"/>
      </left>
      <right style="thin">
        <color indexed="54"/>
      </right>
      <top style="thin">
        <color indexed="54"/>
      </top>
      <bottom/>
      <diagonal/>
    </border>
    <border>
      <left style="thin">
        <color indexed="54"/>
      </left>
      <right style="medium">
        <color indexed="64"/>
      </right>
      <top style="thin">
        <color indexed="54"/>
      </top>
      <bottom/>
      <diagonal/>
    </border>
    <border>
      <left style="thin">
        <color indexed="54"/>
      </left>
      <right style="thin">
        <color indexed="54"/>
      </right>
      <top/>
      <bottom style="thin">
        <color indexed="54"/>
      </bottom>
      <diagonal/>
    </border>
    <border>
      <left style="thin">
        <color indexed="54"/>
      </left>
      <right style="medium">
        <color indexed="64"/>
      </right>
      <top/>
      <bottom style="thin">
        <color indexed="54"/>
      </bottom>
      <diagonal/>
    </border>
    <border>
      <left style="thin">
        <color indexed="54"/>
      </left>
      <right/>
      <top style="thin">
        <color indexed="54"/>
      </top>
      <bottom/>
      <diagonal/>
    </border>
    <border>
      <left/>
      <right style="thin">
        <color indexed="54"/>
      </right>
      <top style="thin">
        <color indexed="54"/>
      </top>
      <bottom/>
      <diagonal/>
    </border>
    <border>
      <left style="thin">
        <color indexed="54"/>
      </left>
      <right/>
      <top/>
      <bottom style="thin">
        <color indexed="54"/>
      </bottom>
      <diagonal/>
    </border>
    <border>
      <left style="thin">
        <color auto="1"/>
      </left>
      <right style="thin">
        <color auto="1"/>
      </right>
      <top style="thin">
        <color auto="1"/>
      </top>
      <bottom style="thin">
        <color auto="1"/>
      </bottom>
      <diagonal/>
    </border>
    <border>
      <left style="thin">
        <color indexed="54"/>
      </left>
      <right style="thin">
        <color indexed="54"/>
      </right>
      <top style="thin">
        <color indexed="64"/>
      </top>
      <bottom/>
      <diagonal/>
    </border>
    <border>
      <left style="thin">
        <color indexed="54"/>
      </left>
      <right style="thin">
        <color indexed="54"/>
      </right>
      <top style="thin">
        <color indexed="54"/>
      </top>
      <bottom style="medium">
        <color indexed="64"/>
      </bottom>
      <diagonal/>
    </border>
    <border>
      <left style="thin">
        <color indexed="54"/>
      </left>
      <right style="medium">
        <color indexed="64"/>
      </right>
      <top style="thin">
        <color indexed="54"/>
      </top>
      <bottom style="medium">
        <color indexed="64"/>
      </bottom>
      <diagonal/>
    </border>
    <border>
      <left style="medium">
        <color indexed="64"/>
      </left>
      <right style="thin">
        <color indexed="54"/>
      </right>
      <top style="thin">
        <color indexed="54"/>
      </top>
      <bottom style="medium">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indexed="54"/>
      </right>
      <top/>
      <bottom style="thin">
        <color auto="1"/>
      </bottom>
      <diagonal/>
    </border>
    <border>
      <left style="thin">
        <color indexed="54"/>
      </left>
      <right style="thin">
        <color indexed="54"/>
      </right>
      <top/>
      <bottom style="thin">
        <color indexed="54"/>
      </bottom>
      <diagonal/>
    </border>
    <border>
      <left/>
      <right/>
      <top/>
      <bottom style="thin">
        <color indexed="64"/>
      </bottom>
      <diagonal/>
    </border>
    <border>
      <left/>
      <right style="thin">
        <color indexed="54"/>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ck">
        <color indexed="64"/>
      </right>
      <top style="thin">
        <color auto="1"/>
      </top>
      <bottom/>
      <diagonal/>
    </border>
    <border>
      <left/>
      <right style="medium">
        <color indexed="64"/>
      </right>
      <top style="thin">
        <color indexed="64"/>
      </top>
      <bottom/>
      <diagonal/>
    </border>
    <border>
      <left style="medium">
        <color indexed="64"/>
      </left>
      <right style="thin">
        <color indexed="54"/>
      </right>
      <top style="thin">
        <color indexed="54"/>
      </top>
      <bottom/>
      <diagonal/>
    </border>
    <border>
      <left style="thin">
        <color indexed="54"/>
      </left>
      <right style="medium">
        <color indexed="64"/>
      </right>
      <top style="thin">
        <color indexed="54"/>
      </top>
      <bottom/>
      <diagonal/>
    </border>
    <border>
      <left style="thin">
        <color indexed="54"/>
      </left>
      <right style="medium">
        <color indexed="64"/>
      </right>
      <top/>
      <bottom style="thin">
        <color indexed="54"/>
      </bottom>
      <diagonal/>
    </border>
    <border>
      <left style="medium">
        <color indexed="64"/>
      </left>
      <right style="thin">
        <color indexed="54"/>
      </right>
      <top/>
      <bottom style="thin">
        <color indexed="54"/>
      </bottom>
      <diagonal/>
    </border>
    <border>
      <left style="thin">
        <color indexed="54"/>
      </left>
      <right/>
      <top/>
      <bottom style="thin">
        <color indexed="54"/>
      </bottom>
      <diagonal/>
    </border>
    <border>
      <left/>
      <right style="thin">
        <color indexed="54"/>
      </right>
      <top/>
      <bottom style="thin">
        <color indexed="54"/>
      </bottom>
      <diagonal/>
    </border>
    <border>
      <left style="thin">
        <color indexed="64"/>
      </left>
      <right style="thin">
        <color indexed="54"/>
      </right>
      <top style="thin">
        <color indexed="64"/>
      </top>
      <bottom/>
      <diagonal/>
    </border>
    <border>
      <left style="thin">
        <color indexed="54"/>
      </left>
      <right style="thin">
        <color indexed="54"/>
      </right>
      <top/>
      <bottom style="thin">
        <color indexed="54"/>
      </bottom>
      <diagonal/>
    </border>
    <border>
      <left style="thin">
        <color indexed="54"/>
      </left>
      <right style="medium">
        <color indexed="64"/>
      </right>
      <top/>
      <bottom style="thin">
        <color indexed="5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6"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3" fillId="0" borderId="0"/>
    <xf numFmtId="0" fontId="1" fillId="0" borderId="0"/>
    <xf numFmtId="9" fontId="13" fillId="0" borderId="0" applyFont="0" applyFill="0" applyBorder="0" applyAlignment="0" applyProtection="0"/>
    <xf numFmtId="0" fontId="24" fillId="0" borderId="0"/>
  </cellStyleXfs>
  <cellXfs count="732">
    <xf numFmtId="0" fontId="0" fillId="0" borderId="0" xfId="0"/>
    <xf numFmtId="0" fontId="8" fillId="5" borderId="0" xfId="0" applyFont="1" applyFill="1" applyProtection="1">
      <protection locked="0"/>
    </xf>
    <xf numFmtId="0" fontId="13" fillId="0" borderId="0" xfId="8"/>
    <xf numFmtId="0" fontId="13" fillId="0" borderId="0" xfId="8" applyAlignment="1">
      <alignment horizontal="center"/>
    </xf>
    <xf numFmtId="0" fontId="14" fillId="0" borderId="0" xfId="9" applyFont="1" applyAlignment="1">
      <alignment horizontal="center"/>
    </xf>
    <xf numFmtId="0" fontId="18" fillId="0" borderId="0" xfId="8" applyFont="1"/>
    <xf numFmtId="10" fontId="13" fillId="0" borderId="0" xfId="8" applyNumberFormat="1"/>
    <xf numFmtId="10" fontId="13" fillId="0" borderId="0" xfId="2" applyNumberFormat="1" applyFont="1"/>
    <xf numFmtId="165" fontId="13" fillId="0" borderId="0" xfId="2" applyNumberFormat="1" applyFont="1"/>
    <xf numFmtId="0" fontId="22" fillId="0" borderId="0" xfId="8" applyFont="1"/>
    <xf numFmtId="0" fontId="23" fillId="0" borderId="0" xfId="8" applyFont="1"/>
    <xf numFmtId="0" fontId="25" fillId="0" borderId="0" xfId="11" applyFont="1" applyAlignment="1">
      <alignment horizontal="left" vertical="top" wrapText="1"/>
    </xf>
    <xf numFmtId="0" fontId="24" fillId="0" borderId="0" xfId="11" applyAlignment="1">
      <alignment horizontal="left" vertical="top"/>
    </xf>
    <xf numFmtId="0" fontId="12" fillId="0" borderId="0" xfId="11" applyFont="1" applyAlignment="1">
      <alignment horizontal="left" vertical="top" wrapText="1"/>
    </xf>
    <xf numFmtId="166" fontId="27" fillId="0" borderId="20" xfId="11" applyNumberFormat="1" applyFont="1" applyBorder="1" applyAlignment="1">
      <alignment horizontal="center" vertical="top" shrinkToFit="1"/>
    </xf>
    <xf numFmtId="0" fontId="26" fillId="0" borderId="20" xfId="11" applyFont="1" applyBorder="1" applyAlignment="1">
      <alignment horizontal="center" vertical="top" wrapText="1"/>
    </xf>
    <xf numFmtId="0" fontId="26" fillId="0" borderId="20" xfId="11" applyFont="1" applyBorder="1" applyAlignment="1">
      <alignment vertical="top" wrapText="1"/>
    </xf>
    <xf numFmtId="0" fontId="26" fillId="0" borderId="0" xfId="11" applyFont="1" applyAlignment="1">
      <alignment vertical="top" wrapText="1"/>
    </xf>
    <xf numFmtId="0" fontId="28" fillId="0" borderId="0" xfId="11" applyFont="1" applyAlignment="1">
      <alignment horizontal="left" vertical="top"/>
    </xf>
    <xf numFmtId="0" fontId="28" fillId="0" borderId="0" xfId="11" applyFont="1" applyAlignment="1">
      <alignment horizontal="left" wrapText="1"/>
    </xf>
    <xf numFmtId="0" fontId="27" fillId="0" borderId="0" xfId="11" applyFont="1" applyAlignment="1">
      <alignment horizontal="left" wrapText="1"/>
    </xf>
    <xf numFmtId="0" fontId="12" fillId="0" borderId="0" xfId="11" applyFont="1" applyAlignment="1">
      <alignment horizontal="center" vertical="top" wrapText="1"/>
    </xf>
    <xf numFmtId="0" fontId="12" fillId="0" borderId="0" xfId="11" applyFont="1" applyAlignment="1">
      <alignment vertical="top" wrapText="1"/>
    </xf>
    <xf numFmtId="10" fontId="28" fillId="0" borderId="0" xfId="11" applyNumberFormat="1" applyFont="1" applyAlignment="1">
      <alignment horizontal="center" vertical="top" shrinkToFit="1"/>
    </xf>
    <xf numFmtId="10" fontId="28" fillId="0" borderId="0" xfId="11" applyNumberFormat="1" applyFont="1" applyAlignment="1">
      <alignment vertical="top" shrinkToFit="1"/>
    </xf>
    <xf numFmtId="10" fontId="28" fillId="0" borderId="0" xfId="11" applyNumberFormat="1" applyFont="1" applyAlignment="1">
      <alignment horizontal="right" vertical="top" shrinkToFit="1"/>
    </xf>
    <xf numFmtId="0" fontId="27" fillId="0" borderId="0" xfId="11" applyFont="1" applyAlignment="1">
      <alignment vertical="center" wrapText="1"/>
    </xf>
    <xf numFmtId="167" fontId="4" fillId="0" borderId="0" xfId="11" applyNumberFormat="1" applyFont="1" applyAlignment="1">
      <alignment horizontal="center" vertical="center" shrinkToFit="1"/>
    </xf>
    <xf numFmtId="168" fontId="12" fillId="18" borderId="0" xfId="11" applyNumberFormat="1" applyFont="1" applyFill="1" applyAlignment="1">
      <alignment vertical="center" shrinkToFit="1"/>
    </xf>
    <xf numFmtId="0" fontId="28" fillId="0" borderId="0" xfId="11" applyFont="1" applyAlignment="1">
      <alignment horizontal="left" vertical="center" wrapText="1"/>
    </xf>
    <xf numFmtId="0" fontId="29" fillId="0" borderId="0" xfId="11" applyFont="1" applyAlignment="1">
      <alignment horizontal="left" vertical="center"/>
    </xf>
    <xf numFmtId="0" fontId="28" fillId="0" borderId="0" xfId="11" applyFont="1" applyAlignment="1">
      <alignment horizontal="left" vertical="center"/>
    </xf>
    <xf numFmtId="0" fontId="30" fillId="0" borderId="0" xfId="11" applyFont="1" applyAlignment="1">
      <alignment horizontal="left" vertical="center"/>
    </xf>
    <xf numFmtId="167" fontId="4" fillId="0" borderId="0" xfId="11" applyNumberFormat="1" applyFont="1" applyAlignment="1">
      <alignment horizontal="center" vertical="top" shrinkToFit="1"/>
    </xf>
    <xf numFmtId="167" fontId="4" fillId="0" borderId="0" xfId="11" applyNumberFormat="1" applyFont="1" applyAlignment="1">
      <alignment horizontal="left" vertical="top" indent="4" shrinkToFit="1"/>
    </xf>
    <xf numFmtId="167" fontId="4" fillId="0" borderId="0" xfId="11" applyNumberFormat="1" applyFont="1" applyAlignment="1">
      <alignment horizontal="left" vertical="top" indent="2" shrinkToFit="1"/>
    </xf>
    <xf numFmtId="168" fontId="28" fillId="0" borderId="0" xfId="11" applyNumberFormat="1" applyFont="1" applyAlignment="1">
      <alignment horizontal="right" vertical="top" shrinkToFit="1"/>
    </xf>
    <xf numFmtId="0" fontId="24" fillId="0" borderId="0" xfId="11" applyAlignment="1">
      <alignment horizontal="left" vertical="center" wrapText="1"/>
    </xf>
    <xf numFmtId="0" fontId="26" fillId="19" borderId="21" xfId="11" applyFont="1" applyFill="1" applyBorder="1" applyAlignment="1">
      <alignment horizontal="left" vertical="top" wrapText="1"/>
    </xf>
    <xf numFmtId="0" fontId="26" fillId="19" borderId="22" xfId="11" applyFont="1" applyFill="1" applyBorder="1" applyAlignment="1">
      <alignment vertical="top" wrapText="1"/>
    </xf>
    <xf numFmtId="0" fontId="26" fillId="19" borderId="21" xfId="11" applyFont="1" applyFill="1" applyBorder="1" applyAlignment="1">
      <alignment horizontal="center" vertical="top" wrapText="1"/>
    </xf>
    <xf numFmtId="0" fontId="26" fillId="19" borderId="21" xfId="11" applyFont="1" applyFill="1" applyBorder="1" applyAlignment="1">
      <alignment horizontal="right" vertical="top" wrapText="1" indent="1"/>
    </xf>
    <xf numFmtId="0" fontId="26" fillId="19" borderId="21" xfId="11" applyFont="1" applyFill="1" applyBorder="1" applyAlignment="1">
      <alignment horizontal="left" vertical="top" wrapText="1" indent="1"/>
    </xf>
    <xf numFmtId="0" fontId="26" fillId="19" borderId="21" xfId="11" applyFont="1" applyFill="1" applyBorder="1" applyAlignment="1">
      <alignment horizontal="left" vertical="top" wrapText="1" indent="2"/>
    </xf>
    <xf numFmtId="1" fontId="28" fillId="0" borderId="21" xfId="11" applyNumberFormat="1" applyFont="1" applyBorder="1" applyAlignment="1">
      <alignment horizontal="right" vertical="top" shrinkToFit="1"/>
    </xf>
    <xf numFmtId="2" fontId="12" fillId="0" borderId="22" xfId="11" applyNumberFormat="1" applyFont="1" applyBorder="1" applyAlignment="1">
      <alignment vertical="top" shrinkToFit="1"/>
    </xf>
    <xf numFmtId="0" fontId="12" fillId="0" borderId="22" xfId="11" applyFont="1" applyBorder="1" applyAlignment="1">
      <alignment vertical="top" wrapText="1"/>
    </xf>
    <xf numFmtId="0" fontId="12" fillId="0" borderId="21" xfId="11" applyFont="1" applyBorder="1" applyAlignment="1">
      <alignment horizontal="center" vertical="top" wrapText="1"/>
    </xf>
    <xf numFmtId="1" fontId="28" fillId="0" borderId="22" xfId="11" applyNumberFormat="1" applyFont="1" applyBorder="1" applyAlignment="1">
      <alignment vertical="top" shrinkToFit="1"/>
    </xf>
    <xf numFmtId="0" fontId="12" fillId="0" borderId="23" xfId="11" applyFont="1" applyBorder="1" applyAlignment="1">
      <alignment horizontal="center" vertical="top" wrapText="1"/>
    </xf>
    <xf numFmtId="169" fontId="28" fillId="0" borderId="24" xfId="11" applyNumberFormat="1" applyFont="1" applyBorder="1" applyAlignment="1">
      <alignment horizontal="right" vertical="top" indent="1" shrinkToFit="1"/>
    </xf>
    <xf numFmtId="0" fontId="12" fillId="0" borderId="21" xfId="11" applyFont="1" applyBorder="1" applyAlignment="1">
      <alignment horizontal="left" vertical="top" wrapText="1"/>
    </xf>
    <xf numFmtId="0" fontId="26" fillId="20" borderId="21" xfId="11" applyFont="1" applyFill="1" applyBorder="1" applyAlignment="1">
      <alignment horizontal="center" vertical="top" wrapText="1"/>
    </xf>
    <xf numFmtId="1" fontId="31" fillId="0" borderId="21" xfId="11" applyNumberFormat="1" applyFont="1" applyBorder="1" applyAlignment="1">
      <alignment horizontal="right" vertical="center" shrinkToFit="1"/>
    </xf>
    <xf numFmtId="2" fontId="32" fillId="0" borderId="22" xfId="11" applyNumberFormat="1" applyFont="1" applyBorder="1" applyAlignment="1">
      <alignment vertical="center" shrinkToFit="1"/>
    </xf>
    <xf numFmtId="0" fontId="31" fillId="0" borderId="22" xfId="11" applyFont="1" applyBorder="1" applyAlignment="1">
      <alignment vertical="center" wrapText="1"/>
    </xf>
    <xf numFmtId="0" fontId="31" fillId="0" borderId="21" xfId="11" applyFont="1" applyBorder="1" applyAlignment="1">
      <alignment horizontal="center" vertical="center" wrapText="1"/>
    </xf>
    <xf numFmtId="1" fontId="31" fillId="0" borderId="21" xfId="11" applyNumberFormat="1" applyFont="1" applyBorder="1" applyAlignment="1">
      <alignment horizontal="center" vertical="center" shrinkToFit="1"/>
    </xf>
    <xf numFmtId="1" fontId="33" fillId="0" borderId="22" xfId="11" applyNumberFormat="1" applyFont="1" applyBorder="1" applyAlignment="1">
      <alignment vertical="center" shrinkToFit="1"/>
    </xf>
    <xf numFmtId="0" fontId="31" fillId="0" borderId="23" xfId="11" applyFont="1" applyBorder="1" applyAlignment="1">
      <alignment horizontal="center" vertical="center" wrapText="1"/>
    </xf>
    <xf numFmtId="169" fontId="31" fillId="0" borderId="24" xfId="11" applyNumberFormat="1" applyFont="1" applyBorder="1" applyAlignment="1">
      <alignment horizontal="right" vertical="center" shrinkToFit="1"/>
    </xf>
    <xf numFmtId="0" fontId="33" fillId="21" borderId="21" xfId="11" applyFont="1" applyFill="1" applyBorder="1" applyAlignment="1">
      <alignment horizontal="center" vertical="center" wrapText="1"/>
    </xf>
    <xf numFmtId="0" fontId="12" fillId="0" borderId="0" xfId="11" applyFont="1" applyAlignment="1">
      <alignment vertical="center" wrapText="1"/>
    </xf>
    <xf numFmtId="0" fontId="34" fillId="0" borderId="0" xfId="11" applyFont="1" applyAlignment="1">
      <alignment vertical="center" wrapText="1"/>
    </xf>
    <xf numFmtId="0" fontId="28" fillId="22" borderId="22" xfId="11" applyFont="1" applyFill="1" applyBorder="1" applyAlignment="1">
      <alignment wrapText="1"/>
    </xf>
    <xf numFmtId="0" fontId="12" fillId="22" borderId="21" xfId="11" applyFont="1" applyFill="1" applyBorder="1" applyAlignment="1">
      <alignment horizontal="center" vertical="top" wrapText="1"/>
    </xf>
    <xf numFmtId="1" fontId="28" fillId="0" borderId="21" xfId="11" applyNumberFormat="1" applyFont="1" applyBorder="1" applyAlignment="1">
      <alignment horizontal="center" vertical="top" shrinkToFit="1"/>
    </xf>
    <xf numFmtId="0" fontId="12" fillId="20" borderId="22" xfId="11" applyFont="1" applyFill="1" applyBorder="1" applyAlignment="1">
      <alignment vertical="top" wrapText="1"/>
    </xf>
    <xf numFmtId="0" fontId="12" fillId="20" borderId="21" xfId="11" applyFont="1" applyFill="1" applyBorder="1" applyAlignment="1">
      <alignment horizontal="center" vertical="top" wrapText="1"/>
    </xf>
    <xf numFmtId="1" fontId="28" fillId="20" borderId="21" xfId="11" applyNumberFormat="1" applyFont="1" applyFill="1" applyBorder="1" applyAlignment="1">
      <alignment horizontal="center" vertical="top" shrinkToFit="1"/>
    </xf>
    <xf numFmtId="38" fontId="28" fillId="0" borderId="0" xfId="11" applyNumberFormat="1" applyFont="1" applyAlignment="1">
      <alignment horizontal="left" wrapText="1"/>
    </xf>
    <xf numFmtId="0" fontId="26" fillId="0" borderId="0" xfId="11" applyFont="1" applyAlignment="1">
      <alignment horizontal="left" vertical="top"/>
    </xf>
    <xf numFmtId="0" fontId="22" fillId="0" borderId="0" xfId="8" applyFont="1" applyAlignment="1">
      <alignment horizontal="center"/>
    </xf>
    <xf numFmtId="10" fontId="13" fillId="0" borderId="0" xfId="2" applyNumberFormat="1" applyFont="1" applyAlignment="1">
      <alignment horizontal="center"/>
    </xf>
    <xf numFmtId="0" fontId="13" fillId="13" borderId="8" xfId="8" applyFill="1" applyBorder="1" applyAlignment="1">
      <alignment horizontal="center"/>
    </xf>
    <xf numFmtId="0" fontId="13" fillId="0" borderId="8" xfId="8" applyBorder="1" applyAlignment="1">
      <alignment horizontal="center"/>
    </xf>
    <xf numFmtId="0" fontId="38" fillId="0" borderId="0" xfId="0" applyFont="1" applyAlignment="1">
      <alignment vertical="center" wrapText="1"/>
    </xf>
    <xf numFmtId="49" fontId="39" fillId="0" borderId="0" xfId="0" applyNumberFormat="1" applyFont="1" applyAlignment="1">
      <alignment vertical="center"/>
    </xf>
    <xf numFmtId="49" fontId="38" fillId="0" borderId="0" xfId="0" applyNumberFormat="1" applyFont="1" applyAlignment="1">
      <alignment vertical="center" wrapText="1"/>
    </xf>
    <xf numFmtId="49" fontId="38" fillId="0" borderId="0" xfId="0" applyNumberFormat="1" applyFont="1" applyAlignment="1">
      <alignment horizontal="center" vertical="center"/>
    </xf>
    <xf numFmtId="0" fontId="0" fillId="0" borderId="0" xfId="0" applyAlignment="1">
      <alignment wrapText="1"/>
    </xf>
    <xf numFmtId="49" fontId="0" fillId="0" borderId="0" xfId="0" applyNumberFormat="1"/>
    <xf numFmtId="0" fontId="40" fillId="5" borderId="0" xfId="3" applyFont="1" applyFill="1" applyBorder="1" applyAlignment="1" applyProtection="1">
      <protection locked="0"/>
    </xf>
    <xf numFmtId="44" fontId="40" fillId="5" borderId="0" xfId="1" applyFont="1" applyFill="1" applyBorder="1" applyProtection="1"/>
    <xf numFmtId="0" fontId="13" fillId="0" borderId="33" xfId="8" applyBorder="1" applyAlignment="1">
      <alignment horizontal="left" vertical="top" wrapText="1"/>
    </xf>
    <xf numFmtId="0" fontId="12" fillId="0" borderId="0" xfId="11" quotePrefix="1" applyFont="1" applyAlignment="1">
      <alignment horizontal="center" vertical="top" wrapText="1"/>
    </xf>
    <xf numFmtId="0" fontId="0" fillId="5" borderId="0" xfId="0" applyFill="1" applyProtection="1">
      <protection locked="0"/>
    </xf>
    <xf numFmtId="9" fontId="8" fillId="5" borderId="0" xfId="0" applyNumberFormat="1" applyFont="1" applyFill="1" applyProtection="1">
      <protection locked="0"/>
    </xf>
    <xf numFmtId="0" fontId="44" fillId="5" borderId="0" xfId="0" applyFont="1" applyFill="1" applyProtection="1">
      <protection locked="0"/>
    </xf>
    <xf numFmtId="0" fontId="43" fillId="5" borderId="0" xfId="0" applyFont="1" applyFill="1" applyProtection="1">
      <protection locked="0"/>
    </xf>
    <xf numFmtId="44" fontId="40" fillId="5" borderId="0" xfId="1" quotePrefix="1" applyFont="1" applyFill="1" applyBorder="1" applyProtection="1"/>
    <xf numFmtId="164" fontId="8" fillId="5" borderId="0" xfId="2" applyNumberFormat="1" applyFont="1" applyFill="1" applyProtection="1">
      <protection locked="0"/>
    </xf>
    <xf numFmtId="44" fontId="40" fillId="5" borderId="1" xfId="1" applyFont="1" applyFill="1" applyBorder="1" applyProtection="1"/>
    <xf numFmtId="170" fontId="8" fillId="5" borderId="0" xfId="0" applyNumberFormat="1" applyFont="1" applyFill="1" applyProtection="1">
      <protection locked="0"/>
    </xf>
    <xf numFmtId="0" fontId="10" fillId="5" borderId="0" xfId="4" applyFont="1" applyFill="1" applyBorder="1" applyAlignment="1" applyProtection="1">
      <alignment horizontal="center"/>
      <protection locked="0"/>
    </xf>
    <xf numFmtId="0" fontId="10" fillId="5" borderId="0" xfId="4" applyFont="1" applyFill="1" applyBorder="1" applyAlignment="1" applyProtection="1">
      <protection locked="0"/>
    </xf>
    <xf numFmtId="0" fontId="46" fillId="0" borderId="0" xfId="11" applyFont="1" applyAlignment="1">
      <alignment horizontal="left" vertical="center"/>
    </xf>
    <xf numFmtId="0" fontId="46" fillId="6" borderId="0" xfId="11" applyFont="1" applyFill="1" applyAlignment="1">
      <alignment horizontal="left" vertical="center"/>
    </xf>
    <xf numFmtId="0" fontId="7" fillId="5" borderId="0" xfId="3" applyFont="1" applyFill="1" applyBorder="1" applyAlignment="1" applyProtection="1">
      <alignment horizontal="center" vertical="center" wrapText="1"/>
      <protection locked="0"/>
    </xf>
    <xf numFmtId="0" fontId="7" fillId="5" borderId="0" xfId="3" applyFont="1" applyFill="1" applyBorder="1" applyAlignment="1" applyProtection="1">
      <alignment horizontal="center" vertical="center"/>
      <protection locked="0"/>
    </xf>
    <xf numFmtId="164" fontId="42" fillId="5" borderId="35" xfId="5" applyNumberFormat="1" applyFont="1" applyFill="1" applyBorder="1" applyProtection="1">
      <protection locked="0"/>
    </xf>
    <xf numFmtId="0" fontId="40" fillId="8" borderId="37" xfId="3" applyFont="1" applyFill="1" applyBorder="1" applyAlignment="1" applyProtection="1">
      <protection locked="0"/>
    </xf>
    <xf numFmtId="0" fontId="40" fillId="8" borderId="38" xfId="3" applyFont="1" applyFill="1" applyBorder="1" applyAlignment="1" applyProtection="1">
      <protection locked="0"/>
    </xf>
    <xf numFmtId="44" fontId="40" fillId="8" borderId="39" xfId="1" applyFont="1" applyFill="1" applyBorder="1" applyProtection="1"/>
    <xf numFmtId="0" fontId="35" fillId="5" borderId="0" xfId="0" applyFont="1" applyFill="1" applyProtection="1">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right"/>
      <protection locked="0"/>
    </xf>
    <xf numFmtId="0" fontId="11" fillId="5" borderId="0" xfId="0" applyFont="1" applyFill="1" applyProtection="1">
      <protection locked="0"/>
    </xf>
    <xf numFmtId="0" fontId="9" fillId="5" borderId="0" xfId="0" applyFont="1" applyFill="1" applyAlignment="1" applyProtection="1">
      <alignment horizontal="left"/>
      <protection locked="0"/>
    </xf>
    <xf numFmtId="0" fontId="5" fillId="5" borderId="0" xfId="0" applyFont="1" applyFill="1" applyProtection="1">
      <protection locked="0"/>
    </xf>
    <xf numFmtId="0" fontId="19" fillId="5" borderId="32" xfId="7" applyFont="1" applyFill="1" applyBorder="1" applyAlignment="1" applyProtection="1">
      <alignment horizontal="center" vertical="center" wrapText="1"/>
    </xf>
    <xf numFmtId="0" fontId="19" fillId="5" borderId="0" xfId="6" applyFont="1" applyFill="1" applyBorder="1" applyAlignment="1" applyProtection="1">
      <alignment horizontal="center" vertical="center" wrapText="1"/>
    </xf>
    <xf numFmtId="0" fontId="19" fillId="5" borderId="0" xfId="7" applyFont="1" applyFill="1" applyBorder="1" applyAlignment="1" applyProtection="1">
      <alignment horizontal="center" vertical="center" wrapText="1"/>
    </xf>
    <xf numFmtId="0" fontId="37" fillId="5" borderId="0" xfId="7" applyFont="1" applyFill="1" applyBorder="1" applyAlignment="1" applyProtection="1">
      <alignment horizontal="center" vertical="center" wrapText="1"/>
    </xf>
    <xf numFmtId="10" fontId="2" fillId="5" borderId="0" xfId="2" applyNumberFormat="1" applyFont="1" applyFill="1" applyBorder="1" applyAlignment="1" applyProtection="1">
      <alignment horizontal="center"/>
      <protection hidden="1"/>
    </xf>
    <xf numFmtId="0" fontId="20" fillId="15" borderId="41" xfId="9" applyFont="1" applyFill="1" applyBorder="1" applyAlignment="1">
      <alignment horizontal="center"/>
    </xf>
    <xf numFmtId="0" fontId="20" fillId="15" borderId="42" xfId="9" applyFont="1" applyFill="1" applyBorder="1" applyAlignment="1">
      <alignment horizontal="center"/>
    </xf>
    <xf numFmtId="0" fontId="13" fillId="14" borderId="43" xfId="8" applyFill="1" applyBorder="1"/>
    <xf numFmtId="0" fontId="14" fillId="10" borderId="42" xfId="9" applyFont="1" applyFill="1" applyBorder="1" applyAlignment="1">
      <alignment horizontal="center"/>
    </xf>
    <xf numFmtId="0" fontId="14" fillId="10" borderId="43" xfId="9" applyFont="1" applyFill="1" applyBorder="1" applyAlignment="1">
      <alignment horizontal="center"/>
    </xf>
    <xf numFmtId="10" fontId="0" fillId="0" borderId="42" xfId="10" applyNumberFormat="1" applyFont="1" applyBorder="1" applyAlignment="1">
      <alignment horizontal="center" vertical="center"/>
    </xf>
    <xf numFmtId="10" fontId="0" fillId="0" borderId="43" xfId="10" applyNumberFormat="1" applyFont="1" applyBorder="1" applyAlignment="1">
      <alignment horizontal="center" vertical="center"/>
    </xf>
    <xf numFmtId="10" fontId="13" fillId="0" borderId="42" xfId="8" applyNumberFormat="1" applyBorder="1" applyAlignment="1">
      <alignment horizontal="center" vertical="center"/>
    </xf>
    <xf numFmtId="9" fontId="13" fillId="0" borderId="42" xfId="8" applyNumberFormat="1" applyBorder="1" applyAlignment="1">
      <alignment horizontal="center" vertical="center"/>
    </xf>
    <xf numFmtId="0" fontId="14" fillId="10" borderId="42" xfId="9" applyFont="1" applyFill="1" applyBorder="1" applyAlignment="1">
      <alignment horizontal="center" vertical="center"/>
    </xf>
    <xf numFmtId="0" fontId="14" fillId="10" borderId="43" xfId="9" applyFont="1" applyFill="1" applyBorder="1" applyAlignment="1">
      <alignment horizontal="center" vertical="center"/>
    </xf>
    <xf numFmtId="0" fontId="14" fillId="11" borderId="42" xfId="9" applyFont="1" applyFill="1" applyBorder="1" applyAlignment="1">
      <alignment horizontal="center" vertical="center"/>
    </xf>
    <xf numFmtId="0" fontId="15" fillId="11" borderId="42" xfId="9" applyFont="1" applyFill="1" applyBorder="1" applyAlignment="1">
      <alignment horizontal="center" vertical="center"/>
    </xf>
    <xf numFmtId="10" fontId="13" fillId="0" borderId="43" xfId="8" applyNumberFormat="1" applyBorder="1" applyAlignment="1">
      <alignment horizontal="center" vertical="center"/>
    </xf>
    <xf numFmtId="0" fontId="13" fillId="0" borderId="48" xfId="8" quotePrefix="1" applyBorder="1" applyAlignment="1">
      <alignment vertical="center" wrapText="1"/>
    </xf>
    <xf numFmtId="0" fontId="13" fillId="0" borderId="49" xfId="8" quotePrefix="1" applyBorder="1" applyAlignment="1">
      <alignment horizontal="center" vertical="center" wrapText="1"/>
    </xf>
    <xf numFmtId="10" fontId="13" fillId="0" borderId="50" xfId="8" quotePrefix="1" applyNumberFormat="1" applyBorder="1" applyAlignment="1">
      <alignment horizontal="center" vertical="center" wrapText="1"/>
    </xf>
    <xf numFmtId="10" fontId="13" fillId="0" borderId="51" xfId="8" quotePrefix="1" applyNumberFormat="1" applyBorder="1" applyAlignment="1">
      <alignment horizontal="center" vertical="center" wrapText="1"/>
    </xf>
    <xf numFmtId="10" fontId="13" fillId="0" borderId="49" xfId="8" applyNumberFormat="1" applyBorder="1" applyAlignment="1">
      <alignment horizontal="center" vertical="center"/>
    </xf>
    <xf numFmtId="10" fontId="13" fillId="0" borderId="50" xfId="8" applyNumberFormat="1" applyBorder="1" applyAlignment="1">
      <alignment horizontal="center" vertical="center"/>
    </xf>
    <xf numFmtId="164" fontId="13" fillId="0" borderId="50" xfId="8" applyNumberFormat="1" applyBorder="1" applyAlignment="1">
      <alignment horizontal="center" vertical="center"/>
    </xf>
    <xf numFmtId="10" fontId="13" fillId="0" borderId="51" xfId="8" applyNumberFormat="1" applyBorder="1" applyAlignment="1">
      <alignment horizontal="center" vertical="center"/>
    </xf>
    <xf numFmtId="0" fontId="5" fillId="0" borderId="0" xfId="8" applyFont="1" applyAlignment="1">
      <alignment wrapText="1"/>
    </xf>
    <xf numFmtId="0" fontId="13" fillId="0" borderId="0" xfId="8" applyAlignment="1">
      <alignment horizontal="center" vertical="center"/>
    </xf>
    <xf numFmtId="0" fontId="13" fillId="8" borderId="0" xfId="8" applyFill="1" applyAlignment="1">
      <alignment horizontal="left" vertical="center" indent="1"/>
    </xf>
    <xf numFmtId="0" fontId="13" fillId="8" borderId="0" xfId="8" applyFill="1"/>
    <xf numFmtId="0" fontId="26" fillId="5" borderId="0" xfId="0" applyFont="1" applyFill="1" applyProtection="1">
      <protection locked="0"/>
    </xf>
    <xf numFmtId="10" fontId="0" fillId="0" borderId="42" xfId="10" applyNumberFormat="1" applyFont="1" applyFill="1" applyBorder="1" applyAlignment="1">
      <alignment horizontal="center" vertical="center"/>
    </xf>
    <xf numFmtId="44" fontId="0" fillId="5" borderId="0" xfId="0" applyNumberFormat="1" applyFill="1" applyProtection="1">
      <protection locked="0"/>
    </xf>
    <xf numFmtId="0" fontId="8" fillId="5" borderId="0" xfId="0" applyFont="1" applyFill="1" applyAlignment="1" applyProtection="1">
      <alignment horizontal="center" wrapText="1"/>
      <protection locked="0"/>
    </xf>
    <xf numFmtId="0" fontId="0" fillId="5" borderId="0" xfId="0" applyFill="1"/>
    <xf numFmtId="0" fontId="20" fillId="23" borderId="55" xfId="9" applyFont="1" applyFill="1" applyBorder="1" applyAlignment="1">
      <alignment horizontal="center"/>
    </xf>
    <xf numFmtId="0" fontId="20" fillId="23" borderId="57" xfId="9" applyFont="1" applyFill="1" applyBorder="1" applyAlignment="1">
      <alignment horizontal="center" wrapText="1"/>
    </xf>
    <xf numFmtId="10" fontId="13" fillId="24" borderId="0" xfId="8" applyNumberFormat="1" applyFill="1" applyAlignment="1">
      <alignment horizontal="center" vertical="center"/>
    </xf>
    <xf numFmtId="164" fontId="13" fillId="0" borderId="0" xfId="8" applyNumberFormat="1"/>
    <xf numFmtId="10" fontId="13" fillId="0" borderId="8" xfId="8" applyNumberFormat="1" applyBorder="1"/>
    <xf numFmtId="0" fontId="14" fillId="24" borderId="60" xfId="9" applyFont="1" applyFill="1" applyBorder="1" applyAlignment="1">
      <alignment horizontal="center"/>
    </xf>
    <xf numFmtId="10" fontId="13" fillId="0" borderId="62" xfId="8" applyNumberFormat="1" applyBorder="1"/>
    <xf numFmtId="0" fontId="14" fillId="10" borderId="62" xfId="9" applyFont="1" applyFill="1" applyBorder="1" applyAlignment="1">
      <alignment horizontal="center"/>
    </xf>
    <xf numFmtId="164" fontId="13" fillId="0" borderId="62" xfId="8" applyNumberFormat="1" applyBorder="1"/>
    <xf numFmtId="10" fontId="13" fillId="0" borderId="63" xfId="8" applyNumberFormat="1" applyBorder="1"/>
    <xf numFmtId="0" fontId="1" fillId="10" borderId="0" xfId="9" applyFill="1"/>
    <xf numFmtId="0" fontId="13" fillId="10" borderId="0" xfId="8" applyFill="1" applyAlignment="1">
      <alignment horizontal="left"/>
    </xf>
    <xf numFmtId="0" fontId="13" fillId="10" borderId="0" xfId="8" applyFill="1" applyAlignment="1">
      <alignment horizontal="center" vertical="center" wrapText="1"/>
    </xf>
    <xf numFmtId="0" fontId="17" fillId="0" borderId="0" xfId="8" applyFont="1"/>
    <xf numFmtId="0" fontId="1" fillId="0" borderId="0" xfId="9" quotePrefix="1"/>
    <xf numFmtId="10" fontId="13" fillId="0" borderId="0" xfId="8" applyNumberFormat="1" applyAlignment="1">
      <alignment horizontal="center" vertical="center"/>
    </xf>
    <xf numFmtId="164" fontId="13" fillId="0" borderId="0" xfId="8" applyNumberFormat="1" applyAlignment="1">
      <alignment horizontal="center" vertical="center"/>
    </xf>
    <xf numFmtId="171" fontId="13" fillId="0" borderId="0" xfId="8" applyNumberFormat="1"/>
    <xf numFmtId="0" fontId="1" fillId="0" borderId="3" xfId="9" applyBorder="1"/>
    <xf numFmtId="0" fontId="1" fillId="9" borderId="3" xfId="9" applyFill="1" applyBorder="1"/>
    <xf numFmtId="0" fontId="1" fillId="0" borderId="3" xfId="9" applyBorder="1" applyAlignment="1">
      <alignment horizontal="center"/>
    </xf>
    <xf numFmtId="0" fontId="13" fillId="0" borderId="3" xfId="8" applyBorder="1" applyAlignment="1">
      <alignment horizontal="left" vertical="top" wrapText="1"/>
    </xf>
    <xf numFmtId="10" fontId="13" fillId="0" borderId="3" xfId="2" applyNumberFormat="1" applyFont="1" applyBorder="1" applyAlignment="1">
      <alignment vertical="center"/>
    </xf>
    <xf numFmtId="10" fontId="13" fillId="0" borderId="67" xfId="8" applyNumberFormat="1" applyBorder="1"/>
    <xf numFmtId="10" fontId="13" fillId="0" borderId="68" xfId="2" applyNumberFormat="1" applyFont="1" applyBorder="1" applyAlignment="1">
      <alignment vertical="center"/>
    </xf>
    <xf numFmtId="10" fontId="13" fillId="0" borderId="69" xfId="2" applyNumberFormat="1" applyFont="1" applyBorder="1" applyAlignment="1">
      <alignment vertical="center"/>
    </xf>
    <xf numFmtId="0" fontId="1" fillId="0" borderId="70" xfId="9" applyBorder="1"/>
    <xf numFmtId="10" fontId="13" fillId="0" borderId="71" xfId="2" applyNumberFormat="1" applyFont="1" applyBorder="1" applyAlignment="1">
      <alignment vertical="center"/>
    </xf>
    <xf numFmtId="0" fontId="1" fillId="0" borderId="72" xfId="9" applyBorder="1"/>
    <xf numFmtId="0" fontId="1" fillId="9" borderId="73" xfId="9" applyFill="1" applyBorder="1"/>
    <xf numFmtId="0" fontId="1" fillId="0" borderId="73" xfId="9" applyBorder="1"/>
    <xf numFmtId="0" fontId="1" fillId="0" borderId="73" xfId="9" applyBorder="1" applyAlignment="1">
      <alignment horizontal="center"/>
    </xf>
    <xf numFmtId="0" fontId="13" fillId="0" borderId="73" xfId="8" applyBorder="1" applyAlignment="1">
      <alignment horizontal="left" vertical="top" wrapText="1"/>
    </xf>
    <xf numFmtId="10" fontId="13" fillId="0" borderId="73" xfId="2" applyNumberFormat="1" applyFont="1" applyBorder="1" applyAlignment="1">
      <alignment vertical="center"/>
    </xf>
    <xf numFmtId="10" fontId="13" fillId="0" borderId="74" xfId="2" applyNumberFormat="1" applyFont="1" applyBorder="1" applyAlignment="1">
      <alignment vertical="center"/>
    </xf>
    <xf numFmtId="0" fontId="17" fillId="10" borderId="67" xfId="8" quotePrefix="1" applyFont="1" applyFill="1" applyBorder="1" applyAlignment="1">
      <alignment horizontal="center" vertical="center" wrapText="1"/>
    </xf>
    <xf numFmtId="0" fontId="13" fillId="14" borderId="78" xfId="8" applyFill="1" applyBorder="1"/>
    <xf numFmtId="0" fontId="14" fillId="10" borderId="78" xfId="9" applyFont="1" applyFill="1" applyBorder="1" applyAlignment="1">
      <alignment horizontal="center" vertical="center"/>
    </xf>
    <xf numFmtId="0" fontId="16" fillId="15" borderId="83" xfId="9" applyFont="1" applyFill="1" applyBorder="1" applyAlignment="1">
      <alignment horizontal="center"/>
    </xf>
    <xf numFmtId="0" fontId="20" fillId="15" borderId="84" xfId="9" applyFont="1" applyFill="1" applyBorder="1" applyAlignment="1">
      <alignment horizontal="center"/>
    </xf>
    <xf numFmtId="0" fontId="20" fillId="15" borderId="85" xfId="9" applyFont="1" applyFill="1" applyBorder="1" applyAlignment="1">
      <alignment horizontal="center"/>
    </xf>
    <xf numFmtId="0" fontId="1" fillId="0" borderId="86" xfId="9" applyBorder="1"/>
    <xf numFmtId="0" fontId="1" fillId="9" borderId="52" xfId="9" applyFill="1" applyBorder="1"/>
    <xf numFmtId="0" fontId="1" fillId="0" borderId="52" xfId="9" applyBorder="1"/>
    <xf numFmtId="0" fontId="1" fillId="0" borderId="52" xfId="9" applyBorder="1" applyAlignment="1">
      <alignment horizontal="center"/>
    </xf>
    <xf numFmtId="0" fontId="13" fillId="0" borderId="52" xfId="8" applyBorder="1" applyAlignment="1">
      <alignment horizontal="left" vertical="top" wrapText="1"/>
    </xf>
    <xf numFmtId="0" fontId="5" fillId="10" borderId="0" xfId="9" applyFont="1" applyFill="1"/>
    <xf numFmtId="0" fontId="5" fillId="10" borderId="89" xfId="9" applyFont="1" applyFill="1" applyBorder="1"/>
    <xf numFmtId="0" fontId="17" fillId="10" borderId="88" xfId="8" quotePrefix="1" applyFont="1" applyFill="1" applyBorder="1" applyAlignment="1">
      <alignment horizontal="center" vertical="center" wrapText="1"/>
    </xf>
    <xf numFmtId="0" fontId="5" fillId="10" borderId="91" xfId="9" applyFont="1" applyFill="1" applyBorder="1"/>
    <xf numFmtId="0" fontId="5" fillId="10" borderId="90" xfId="9" applyFont="1" applyFill="1" applyBorder="1"/>
    <xf numFmtId="0" fontId="20" fillId="15" borderId="93" xfId="9" applyFont="1" applyFill="1" applyBorder="1" applyAlignment="1">
      <alignment horizontal="center"/>
    </xf>
    <xf numFmtId="0" fontId="17" fillId="10" borderId="27" xfId="8" applyFont="1" applyFill="1" applyBorder="1" applyAlignment="1">
      <alignment horizontal="left"/>
    </xf>
    <xf numFmtId="0" fontId="17" fillId="10" borderId="92" xfId="8" applyFont="1" applyFill="1" applyBorder="1" applyAlignment="1">
      <alignment horizontal="left"/>
    </xf>
    <xf numFmtId="0" fontId="17" fillId="10" borderId="27" xfId="8" applyFont="1" applyFill="1" applyBorder="1" applyAlignment="1">
      <alignment horizontal="center"/>
    </xf>
    <xf numFmtId="0" fontId="17" fillId="10" borderId="92" xfId="8" applyFont="1" applyFill="1" applyBorder="1" applyAlignment="1">
      <alignment horizontal="center"/>
    </xf>
    <xf numFmtId="0" fontId="17" fillId="10" borderId="27" xfId="8" applyFont="1" applyFill="1" applyBorder="1" applyAlignment="1">
      <alignment horizontal="left" vertical="top"/>
    </xf>
    <xf numFmtId="0" fontId="17" fillId="10" borderId="92" xfId="8" applyFont="1" applyFill="1" applyBorder="1" applyAlignment="1">
      <alignment horizontal="left" vertical="top"/>
    </xf>
    <xf numFmtId="0" fontId="17" fillId="10" borderId="27" xfId="8" applyFont="1" applyFill="1" applyBorder="1" applyAlignment="1">
      <alignment horizontal="center" vertical="center" wrapText="1"/>
    </xf>
    <xf numFmtId="0" fontId="17" fillId="10" borderId="92" xfId="8" applyFont="1" applyFill="1" applyBorder="1" applyAlignment="1">
      <alignment horizontal="center" vertical="center" wrapText="1"/>
    </xf>
    <xf numFmtId="0" fontId="14" fillId="5" borderId="105" xfId="7" applyFont="1" applyFill="1" applyBorder="1" applyAlignment="1" applyProtection="1">
      <alignment horizontal="center" vertical="center" wrapText="1"/>
    </xf>
    <xf numFmtId="0" fontId="14" fillId="5" borderId="3" xfId="7" applyFont="1" applyFill="1" applyBorder="1" applyAlignment="1" applyProtection="1">
      <alignment horizontal="center" vertical="center" wrapText="1"/>
    </xf>
    <xf numFmtId="0" fontId="14" fillId="5" borderId="3" xfId="6" applyFont="1" applyFill="1" applyBorder="1" applyAlignment="1" applyProtection="1">
      <alignment horizontal="center" vertical="center"/>
    </xf>
    <xf numFmtId="0" fontId="14" fillId="5" borderId="94" xfId="6" applyFont="1" applyFill="1" applyBorder="1" applyAlignment="1" applyProtection="1">
      <alignment vertical="center" wrapText="1"/>
    </xf>
    <xf numFmtId="0" fontId="14" fillId="5" borderId="94" xfId="6" applyFont="1" applyFill="1" applyBorder="1" applyAlignment="1" applyProtection="1">
      <alignment horizontal="center" vertical="center" wrapText="1"/>
    </xf>
    <xf numFmtId="10" fontId="42" fillId="5" borderId="52" xfId="2" applyNumberFormat="1" applyFont="1" applyFill="1" applyBorder="1" applyAlignment="1" applyProtection="1">
      <alignment horizontal="center"/>
      <protection hidden="1"/>
    </xf>
    <xf numFmtId="10" fontId="42" fillId="5" borderId="3" xfId="2" applyNumberFormat="1" applyFont="1" applyFill="1" applyBorder="1" applyAlignment="1" applyProtection="1">
      <alignment horizontal="center"/>
      <protection hidden="1"/>
    </xf>
    <xf numFmtId="0" fontId="41" fillId="5" borderId="0" xfId="0" applyFont="1" applyFill="1" applyProtection="1">
      <protection locked="0"/>
    </xf>
    <xf numFmtId="44" fontId="0" fillId="5" borderId="0" xfId="0" applyNumberFormat="1" applyFill="1"/>
    <xf numFmtId="0" fontId="1" fillId="0" borderId="110" xfId="9" applyBorder="1"/>
    <xf numFmtId="0" fontId="1" fillId="9" borderId="110" xfId="9" applyFill="1" applyBorder="1"/>
    <xf numFmtId="0" fontId="13" fillId="0" borderId="110" xfId="8" applyBorder="1"/>
    <xf numFmtId="10" fontId="13" fillId="0" borderId="110" xfId="8" applyNumberFormat="1" applyBorder="1" applyAlignment="1">
      <alignment horizontal="center" vertical="center"/>
    </xf>
    <xf numFmtId="164" fontId="0" fillId="0" borderId="110" xfId="10" applyNumberFormat="1" applyFont="1" applyFill="1" applyBorder="1" applyAlignment="1">
      <alignment horizontal="center" vertical="center"/>
    </xf>
    <xf numFmtId="10" fontId="13" fillId="0" borderId="111" xfId="8" applyNumberFormat="1" applyBorder="1" applyAlignment="1">
      <alignment horizontal="center" vertical="center"/>
    </xf>
    <xf numFmtId="0" fontId="13" fillId="0" borderId="110" xfId="8" applyBorder="1" applyAlignment="1">
      <alignment horizontal="center" vertical="center" wrapText="1"/>
    </xf>
    <xf numFmtId="164" fontId="0" fillId="0" borderId="0" xfId="10" applyNumberFormat="1" applyFont="1" applyFill="1" applyBorder="1" applyAlignment="1">
      <alignment horizontal="center" vertical="center"/>
    </xf>
    <xf numFmtId="10" fontId="17" fillId="0" borderId="0" xfId="8" applyNumberFormat="1" applyFont="1"/>
    <xf numFmtId="10" fontId="13" fillId="0" borderId="60" xfId="8" applyNumberFormat="1" applyBorder="1"/>
    <xf numFmtId="0" fontId="20" fillId="15" borderId="110" xfId="9" applyFont="1" applyFill="1" applyBorder="1" applyAlignment="1">
      <alignment horizontal="center"/>
    </xf>
    <xf numFmtId="0" fontId="16" fillId="11" borderId="110" xfId="9" applyFont="1" applyFill="1" applyBorder="1" applyAlignment="1">
      <alignment horizontal="center"/>
    </xf>
    <xf numFmtId="0" fontId="13" fillId="0" borderId="3" xfId="8" applyBorder="1"/>
    <xf numFmtId="0" fontId="13" fillId="0" borderId="3" xfId="8" applyBorder="1" applyAlignment="1">
      <alignment horizontal="center"/>
    </xf>
    <xf numFmtId="0" fontId="13" fillId="0" borderId="3" xfId="8" applyBorder="1" applyAlignment="1">
      <alignment horizontal="center" wrapText="1"/>
    </xf>
    <xf numFmtId="10" fontId="13" fillId="0" borderId="3" xfId="8" quotePrefix="1" applyNumberFormat="1" applyBorder="1" applyAlignment="1">
      <alignment horizontal="center" vertical="center" wrapText="1"/>
    </xf>
    <xf numFmtId="10" fontId="13" fillId="0" borderId="3" xfId="2" applyNumberFormat="1" applyFont="1" applyBorder="1"/>
    <xf numFmtId="0" fontId="17" fillId="0" borderId="3" xfId="8" applyFont="1" applyBorder="1"/>
    <xf numFmtId="44" fontId="40" fillId="21" borderId="34" xfId="1" applyFont="1" applyFill="1" applyBorder="1" applyProtection="1">
      <protection locked="0"/>
    </xf>
    <xf numFmtId="2" fontId="40" fillId="21" borderId="34" xfId="5" applyNumberFormat="1" applyFont="1" applyFill="1" applyBorder="1" applyProtection="1">
      <protection locked="0"/>
    </xf>
    <xf numFmtId="2" fontId="40" fillId="21" borderId="36" xfId="1" applyNumberFormat="1" applyFont="1" applyFill="1" applyBorder="1" applyProtection="1">
      <protection locked="0"/>
    </xf>
    <xf numFmtId="0" fontId="13" fillId="0" borderId="0" xfId="8" applyAlignment="1">
      <alignment horizontal="left" wrapText="1"/>
    </xf>
    <xf numFmtId="0" fontId="1" fillId="9" borderId="0" xfId="9" applyFill="1"/>
    <xf numFmtId="0" fontId="1" fillId="0" borderId="0" xfId="9" applyAlignment="1">
      <alignment wrapText="1"/>
    </xf>
    <xf numFmtId="10" fontId="13" fillId="0" borderId="0" xfId="8" applyNumberFormat="1" applyAlignment="1">
      <alignment horizontal="center"/>
    </xf>
    <xf numFmtId="10" fontId="13" fillId="0" borderId="113" xfId="8" applyNumberFormat="1" applyBorder="1" applyAlignment="1">
      <alignment horizontal="center" vertical="center"/>
    </xf>
    <xf numFmtId="10" fontId="13" fillId="0" borderId="112" xfId="8" applyNumberFormat="1" applyBorder="1" applyAlignment="1">
      <alignment horizontal="center" vertical="center"/>
    </xf>
    <xf numFmtId="164" fontId="0" fillId="0" borderId="112" xfId="10" applyNumberFormat="1" applyFont="1" applyFill="1" applyBorder="1" applyAlignment="1">
      <alignment horizontal="center" vertical="center"/>
    </xf>
    <xf numFmtId="10" fontId="13" fillId="0" borderId="114" xfId="8" applyNumberFormat="1" applyBorder="1" applyAlignment="1">
      <alignment horizontal="center" vertical="center"/>
    </xf>
    <xf numFmtId="0" fontId="20" fillId="15" borderId="3" xfId="9" applyFont="1" applyFill="1" applyBorder="1" applyAlignment="1">
      <alignment horizontal="center"/>
    </xf>
    <xf numFmtId="0" fontId="20" fillId="15" borderId="3" xfId="9" applyFont="1" applyFill="1" applyBorder="1" applyAlignment="1">
      <alignment horizontal="center" wrapText="1"/>
    </xf>
    <xf numFmtId="0" fontId="13" fillId="14" borderId="3" xfId="8" applyFill="1" applyBorder="1"/>
    <xf numFmtId="0" fontId="14" fillId="10" borderId="3" xfId="9" applyFont="1" applyFill="1" applyBorder="1" applyAlignment="1">
      <alignment horizontal="center" vertical="center"/>
    </xf>
    <xf numFmtId="0" fontId="20" fillId="15" borderId="107" xfId="9" applyFont="1" applyFill="1" applyBorder="1" applyAlignment="1">
      <alignment horizontal="center"/>
    </xf>
    <xf numFmtId="10" fontId="13" fillId="24" borderId="107" xfId="8" applyNumberFormat="1" applyFill="1" applyBorder="1" applyAlignment="1">
      <alignment horizontal="center" vertical="center"/>
    </xf>
    <xf numFmtId="10" fontId="13" fillId="24" borderId="27" xfId="8" applyNumberFormat="1" applyFill="1" applyBorder="1" applyAlignment="1">
      <alignment horizontal="center" vertical="center"/>
    </xf>
    <xf numFmtId="10" fontId="13" fillId="24" borderId="52" xfId="8" applyNumberFormat="1" applyFill="1" applyBorder="1" applyAlignment="1">
      <alignment horizontal="center" vertical="center"/>
    </xf>
    <xf numFmtId="0" fontId="16" fillId="15" borderId="111" xfId="9" applyFont="1" applyFill="1" applyBorder="1" applyAlignment="1">
      <alignment horizontal="center"/>
    </xf>
    <xf numFmtId="0" fontId="16" fillId="10" borderId="111" xfId="9" applyFont="1" applyFill="1" applyBorder="1" applyAlignment="1">
      <alignment horizontal="center"/>
    </xf>
    <xf numFmtId="0" fontId="13" fillId="0" borderId="111" xfId="8" applyBorder="1" applyAlignment="1">
      <alignment horizontal="center" vertical="center" wrapText="1"/>
    </xf>
    <xf numFmtId="0" fontId="16" fillId="11" borderId="111" xfId="9" applyFont="1" applyFill="1" applyBorder="1" applyAlignment="1">
      <alignment horizontal="center"/>
    </xf>
    <xf numFmtId="0" fontId="17" fillId="10" borderId="111" xfId="8" quotePrefix="1" applyFont="1" applyFill="1" applyBorder="1" applyAlignment="1">
      <alignment horizontal="center" vertical="center" wrapText="1"/>
    </xf>
    <xf numFmtId="0" fontId="13" fillId="10" borderId="111" xfId="8" applyFill="1" applyBorder="1" applyAlignment="1">
      <alignment horizontal="center" vertical="center" wrapText="1"/>
    </xf>
    <xf numFmtId="0" fontId="20" fillId="15" borderId="116" xfId="9" applyFont="1" applyFill="1" applyBorder="1" applyAlignment="1">
      <alignment horizontal="center" wrapText="1"/>
    </xf>
    <xf numFmtId="0" fontId="14" fillId="21" borderId="116" xfId="9" applyFont="1" applyFill="1" applyBorder="1" applyAlignment="1">
      <alignment horizontal="center"/>
    </xf>
    <xf numFmtId="0" fontId="20" fillId="23" borderId="27" xfId="9" applyFont="1" applyFill="1" applyBorder="1" applyAlignment="1">
      <alignment horizontal="center" wrapText="1"/>
    </xf>
    <xf numFmtId="0" fontId="13" fillId="24" borderId="27" xfId="8" applyFill="1" applyBorder="1"/>
    <xf numFmtId="0" fontId="14" fillId="24" borderId="27" xfId="9" applyFont="1" applyFill="1" applyBorder="1" applyAlignment="1">
      <alignment horizontal="center"/>
    </xf>
    <xf numFmtId="10" fontId="13" fillId="10" borderId="27" xfId="8" applyNumberFormat="1" applyFill="1" applyBorder="1" applyAlignment="1">
      <alignment horizontal="center" vertical="center"/>
    </xf>
    <xf numFmtId="0" fontId="20" fillId="15" borderId="55" xfId="9" applyFont="1" applyFill="1" applyBorder="1" applyAlignment="1">
      <alignment horizontal="center"/>
    </xf>
    <xf numFmtId="0" fontId="14" fillId="10" borderId="55" xfId="9" applyFont="1" applyFill="1" applyBorder="1" applyAlignment="1">
      <alignment horizontal="center" vertical="center"/>
    </xf>
    <xf numFmtId="0" fontId="8" fillId="5" borderId="0" xfId="0" applyFont="1" applyFill="1"/>
    <xf numFmtId="0" fontId="40" fillId="5" borderId="0" xfId="3" applyFont="1" applyFill="1" applyBorder="1" applyAlignment="1" applyProtection="1"/>
    <xf numFmtId="0" fontId="40" fillId="0" borderId="0" xfId="3" applyFont="1" applyFill="1" applyBorder="1" applyAlignment="1" applyProtection="1"/>
    <xf numFmtId="0" fontId="40" fillId="5" borderId="1" xfId="3" applyFont="1" applyFill="1" applyAlignment="1" applyProtection="1"/>
    <xf numFmtId="0" fontId="40" fillId="8" borderId="37" xfId="3" applyFont="1" applyFill="1" applyBorder="1" applyAlignment="1" applyProtection="1"/>
    <xf numFmtId="0" fontId="40" fillId="8" borderId="38" xfId="3" applyFont="1" applyFill="1" applyBorder="1" applyAlignment="1" applyProtection="1"/>
    <xf numFmtId="0" fontId="12" fillId="5" borderId="0" xfId="0" applyFont="1" applyFill="1"/>
    <xf numFmtId="0" fontId="40" fillId="5" borderId="32" xfId="3" applyFont="1" applyFill="1" applyBorder="1" applyAlignment="1" applyProtection="1"/>
    <xf numFmtId="0" fontId="40" fillId="5" borderId="97" xfId="3" applyFont="1" applyFill="1" applyBorder="1" applyAlignment="1" applyProtection="1"/>
    <xf numFmtId="0" fontId="40" fillId="8" borderId="38" xfId="3" applyFont="1" applyFill="1" applyBorder="1" applyAlignment="1" applyProtection="1">
      <alignment horizontal="right"/>
    </xf>
    <xf numFmtId="0" fontId="40" fillId="8" borderId="38" xfId="3" applyFont="1" applyFill="1" applyBorder="1" applyAlignment="1" applyProtection="1">
      <alignment horizontal="left"/>
    </xf>
    <xf numFmtId="44" fontId="40" fillId="21" borderId="34" xfId="1" applyFont="1" applyFill="1" applyBorder="1" applyAlignment="1" applyProtection="1">
      <alignment horizontal="right"/>
      <protection locked="0"/>
    </xf>
    <xf numFmtId="0" fontId="14" fillId="5" borderId="26" xfId="6" applyFont="1" applyFill="1" applyBorder="1" applyAlignment="1" applyProtection="1">
      <alignment horizontal="center" vertical="center" wrapText="1"/>
    </xf>
    <xf numFmtId="0" fontId="17" fillId="0" borderId="110" xfId="8" applyFont="1" applyBorder="1" applyAlignment="1">
      <alignment horizontal="left"/>
    </xf>
    <xf numFmtId="0" fontId="13" fillId="0" borderId="110" xfId="8" applyBorder="1" applyAlignment="1">
      <alignment horizontal="left"/>
    </xf>
    <xf numFmtId="0" fontId="62" fillId="5" borderId="0" xfId="0" applyFont="1" applyFill="1" applyProtection="1">
      <protection locked="0"/>
    </xf>
    <xf numFmtId="0" fontId="63" fillId="5" borderId="0" xfId="0" applyFont="1" applyFill="1" applyAlignment="1" applyProtection="1">
      <alignment horizontal="left"/>
      <protection locked="0"/>
    </xf>
    <xf numFmtId="0" fontId="41" fillId="5" borderId="0" xfId="0" applyFont="1" applyFill="1"/>
    <xf numFmtId="9" fontId="11" fillId="5" borderId="0" xfId="0" applyNumberFormat="1" applyFont="1" applyFill="1" applyProtection="1">
      <protection locked="0"/>
    </xf>
    <xf numFmtId="0" fontId="63" fillId="5" borderId="0" xfId="0" applyFont="1" applyFill="1" applyAlignment="1" applyProtection="1">
      <alignment horizontal="right"/>
      <protection locked="0"/>
    </xf>
    <xf numFmtId="0" fontId="48" fillId="5" borderId="0" xfId="0" applyFont="1" applyFill="1" applyProtection="1">
      <protection locked="0"/>
    </xf>
    <xf numFmtId="0" fontId="63" fillId="5" borderId="0" xfId="0" applyFont="1" applyFill="1" applyProtection="1">
      <protection locked="0"/>
    </xf>
    <xf numFmtId="0" fontId="52" fillId="5" borderId="0" xfId="4" applyFont="1" applyFill="1" applyBorder="1" applyAlignment="1" applyProtection="1">
      <alignment horizontal="center"/>
      <protection locked="0"/>
    </xf>
    <xf numFmtId="0" fontId="40" fillId="8" borderId="31" xfId="3" applyFont="1" applyFill="1" applyBorder="1" applyAlignment="1" applyProtection="1"/>
    <xf numFmtId="0" fontId="40" fillId="8" borderId="29" xfId="3" applyFont="1" applyFill="1" applyBorder="1" applyAlignment="1" applyProtection="1"/>
    <xf numFmtId="44" fontId="40" fillId="8" borderId="30" xfId="1" applyFont="1" applyFill="1" applyBorder="1" applyProtection="1"/>
    <xf numFmtId="44" fontId="40" fillId="8" borderId="3" xfId="1" applyFont="1" applyFill="1" applyBorder="1" applyAlignment="1" applyProtection="1">
      <alignment horizontal="center"/>
      <protection hidden="1"/>
    </xf>
    <xf numFmtId="0" fontId="11" fillId="5" borderId="0" xfId="0" applyFont="1" applyFill="1" applyAlignment="1" applyProtection="1">
      <alignment horizontal="center" wrapText="1"/>
      <protection locked="0"/>
    </xf>
    <xf numFmtId="0" fontId="11" fillId="5" borderId="0" xfId="0" applyFont="1" applyFill="1" applyAlignment="1" applyProtection="1">
      <alignment horizontal="right"/>
      <protection locked="0"/>
    </xf>
    <xf numFmtId="2" fontId="40" fillId="8" borderId="34" xfId="2" applyNumberFormat="1" applyFont="1" applyFill="1" applyBorder="1" applyAlignment="1" applyProtection="1">
      <alignment horizontal="right"/>
    </xf>
    <xf numFmtId="164" fontId="42" fillId="5" borderId="0" xfId="5" applyNumberFormat="1" applyFont="1" applyFill="1" applyBorder="1" applyProtection="1">
      <protection locked="0"/>
    </xf>
    <xf numFmtId="0" fontId="11" fillId="5" borderId="28" xfId="0" applyFont="1" applyFill="1" applyBorder="1"/>
    <xf numFmtId="44" fontId="40" fillId="5" borderId="28" xfId="1" applyFont="1" applyFill="1" applyBorder="1" applyProtection="1"/>
    <xf numFmtId="0" fontId="11" fillId="8" borderId="55" xfId="0" applyFont="1" applyFill="1" applyBorder="1"/>
    <xf numFmtId="44" fontId="40" fillId="8" borderId="94" xfId="1" applyFont="1" applyFill="1" applyBorder="1" applyAlignment="1" applyProtection="1">
      <alignment horizontal="center" vertical="center"/>
      <protection hidden="1"/>
    </xf>
    <xf numFmtId="0" fontId="14" fillId="5" borderId="52" xfId="7" applyFont="1" applyFill="1" applyBorder="1" applyAlignment="1" applyProtection="1">
      <alignment horizontal="center" vertical="center" wrapText="1"/>
    </xf>
    <xf numFmtId="2" fontId="40" fillId="8" borderId="104" xfId="2" applyNumberFormat="1" applyFont="1" applyFill="1" applyBorder="1" applyAlignment="1" applyProtection="1">
      <alignment horizontal="right"/>
    </xf>
    <xf numFmtId="44" fontId="40" fillId="21" borderId="104" xfId="1" applyFont="1" applyFill="1" applyBorder="1" applyProtection="1">
      <protection locked="0"/>
    </xf>
    <xf numFmtId="44" fontId="40" fillId="5" borderId="91" xfId="1" applyFont="1" applyFill="1" applyBorder="1" applyProtection="1"/>
    <xf numFmtId="0" fontId="11" fillId="5" borderId="98" xfId="0" applyFont="1" applyFill="1" applyBorder="1"/>
    <xf numFmtId="44" fontId="40" fillId="5" borderId="99" xfId="1" applyFont="1" applyFill="1" applyBorder="1" applyProtection="1"/>
    <xf numFmtId="0" fontId="40" fillId="8" borderId="103" xfId="3" applyFont="1" applyFill="1" applyBorder="1" applyAlignment="1" applyProtection="1"/>
    <xf numFmtId="0" fontId="40" fillId="8" borderId="101" xfId="3" applyFont="1" applyFill="1" applyBorder="1" applyAlignment="1" applyProtection="1"/>
    <xf numFmtId="44" fontId="40" fillId="8" borderId="102" xfId="1" applyFont="1" applyFill="1" applyBorder="1" applyProtection="1"/>
    <xf numFmtId="44" fontId="40" fillId="5" borderId="3" xfId="1" applyFont="1" applyFill="1" applyBorder="1" applyAlignment="1" applyProtection="1">
      <alignment vertical="center"/>
    </xf>
    <xf numFmtId="0" fontId="41" fillId="5" borderId="52" xfId="7" applyFont="1" applyFill="1" applyBorder="1" applyAlignment="1" applyProtection="1">
      <alignment horizontal="center" vertical="center" wrapText="1"/>
    </xf>
    <xf numFmtId="0" fontId="41" fillId="8" borderId="26" xfId="6" applyFont="1" applyFill="1" applyBorder="1" applyAlignment="1" applyProtection="1">
      <alignment horizontal="center" vertical="center"/>
    </xf>
    <xf numFmtId="0" fontId="41" fillId="5" borderId="26" xfId="6" applyFont="1" applyFill="1" applyBorder="1" applyAlignment="1" applyProtection="1">
      <alignment horizontal="center" vertical="center" wrapText="1"/>
    </xf>
    <xf numFmtId="0" fontId="41" fillId="8" borderId="26" xfId="6" quotePrefix="1" applyFont="1" applyFill="1" applyBorder="1" applyAlignment="1" applyProtection="1">
      <alignment horizontal="center" vertical="center" wrapText="1"/>
    </xf>
    <xf numFmtId="0" fontId="41" fillId="5" borderId="52" xfId="7" quotePrefix="1" applyFont="1" applyFill="1" applyBorder="1" applyAlignment="1" applyProtection="1">
      <alignment horizontal="center" vertical="center" wrapText="1"/>
    </xf>
    <xf numFmtId="44" fontId="40" fillId="8" borderId="108" xfId="1" applyFont="1" applyFill="1" applyBorder="1" applyAlignment="1" applyProtection="1">
      <alignment horizontal="center"/>
      <protection hidden="1"/>
    </xf>
    <xf numFmtId="44" fontId="40" fillId="8" borderId="100" xfId="1" applyFont="1" applyFill="1" applyBorder="1" applyAlignment="1" applyProtection="1">
      <alignment horizontal="center"/>
      <protection hidden="1"/>
    </xf>
    <xf numFmtId="44" fontId="40" fillId="8" borderId="109" xfId="1" applyFont="1" applyFill="1" applyBorder="1" applyAlignment="1" applyProtection="1">
      <alignment horizontal="center"/>
      <protection hidden="1"/>
    </xf>
    <xf numFmtId="0" fontId="14" fillId="5" borderId="106" xfId="7" applyFont="1" applyFill="1" applyBorder="1" applyAlignment="1" applyProtection="1">
      <alignment horizontal="center" vertical="center" wrapText="1"/>
    </xf>
    <xf numFmtId="0" fontId="14" fillId="5" borderId="118" xfId="7" applyFont="1" applyFill="1" applyBorder="1" applyAlignment="1" applyProtection="1">
      <alignment horizontal="center" vertical="center" wrapText="1"/>
    </xf>
    <xf numFmtId="0" fontId="14" fillId="5" borderId="118" xfId="6" applyFont="1" applyFill="1" applyBorder="1" applyAlignment="1" applyProtection="1">
      <alignment horizontal="center" vertical="center" wrapText="1"/>
    </xf>
    <xf numFmtId="0" fontId="36" fillId="5" borderId="118" xfId="7" applyFont="1" applyFill="1" applyBorder="1" applyAlignment="1" applyProtection="1">
      <alignment horizontal="center" vertical="center" wrapText="1"/>
    </xf>
    <xf numFmtId="0" fontId="5" fillId="5" borderId="118" xfId="6" applyFont="1" applyFill="1" applyBorder="1" applyAlignment="1" applyProtection="1">
      <alignment horizontal="center" vertical="center"/>
    </xf>
    <xf numFmtId="0" fontId="19" fillId="5" borderId="57" xfId="6" applyFont="1" applyFill="1" applyBorder="1" applyAlignment="1" applyProtection="1">
      <alignment horizontal="center" vertical="center" wrapText="1"/>
    </xf>
    <xf numFmtId="0" fontId="14" fillId="5" borderId="57" xfId="6" applyFont="1" applyFill="1" applyBorder="1" applyAlignment="1" applyProtection="1">
      <alignment horizontal="center" vertical="center" wrapText="1"/>
    </xf>
    <xf numFmtId="0" fontId="19" fillId="5" borderId="57" xfId="7" applyFont="1" applyFill="1" applyBorder="1" applyAlignment="1" applyProtection="1">
      <alignment horizontal="center" vertical="center" wrapText="1"/>
    </xf>
    <xf numFmtId="0" fontId="36" fillId="5" borderId="57" xfId="7" applyFont="1" applyFill="1" applyBorder="1" applyAlignment="1" applyProtection="1">
      <alignment horizontal="center" vertical="center" wrapText="1"/>
    </xf>
    <xf numFmtId="0" fontId="5" fillId="5" borderId="61" xfId="6" applyFont="1" applyFill="1" applyBorder="1" applyAlignment="1" applyProtection="1">
      <alignment horizontal="center" vertical="center"/>
    </xf>
    <xf numFmtId="0" fontId="1" fillId="5" borderId="91" xfId="6" applyFill="1" applyBorder="1" applyAlignment="1" applyProtection="1">
      <alignment horizontal="center" vertical="center"/>
    </xf>
    <xf numFmtId="44" fontId="40" fillId="8" borderId="117" xfId="1" applyFont="1" applyFill="1" applyBorder="1" applyAlignment="1" applyProtection="1">
      <alignment horizontal="center" vertical="center"/>
      <protection hidden="1"/>
    </xf>
    <xf numFmtId="0" fontId="14" fillId="5" borderId="61" xfId="6" applyFont="1" applyFill="1" applyBorder="1" applyAlignment="1" applyProtection="1">
      <alignment horizontal="center" vertical="center" wrapText="1"/>
    </xf>
    <xf numFmtId="0" fontId="5" fillId="5" borderId="118" xfId="0" applyFont="1" applyFill="1" applyBorder="1" applyAlignment="1">
      <alignment horizontal="center"/>
    </xf>
    <xf numFmtId="0" fontId="20" fillId="23" borderId="118" xfId="9" applyFont="1" applyFill="1" applyBorder="1" applyAlignment="1">
      <alignment horizontal="center"/>
    </xf>
    <xf numFmtId="0" fontId="16" fillId="15" borderId="110" xfId="9" applyFont="1" applyFill="1" applyBorder="1" applyAlignment="1">
      <alignment horizontal="center"/>
    </xf>
    <xf numFmtId="0" fontId="20" fillId="15" borderId="110" xfId="9" applyFont="1" applyFill="1" applyBorder="1" applyAlignment="1">
      <alignment horizontal="center" wrapText="1"/>
    </xf>
    <xf numFmtId="0" fontId="13" fillId="24" borderId="111" xfId="8" applyFill="1" applyBorder="1"/>
    <xf numFmtId="0" fontId="20" fillId="15" borderId="111" xfId="9" applyFont="1" applyFill="1" applyBorder="1" applyAlignment="1">
      <alignment horizontal="center" wrapText="1"/>
    </xf>
    <xf numFmtId="0" fontId="13" fillId="14" borderId="111" xfId="8" applyFill="1" applyBorder="1"/>
    <xf numFmtId="0" fontId="16" fillId="10" borderId="110" xfId="9" applyFont="1" applyFill="1" applyBorder="1" applyAlignment="1">
      <alignment horizontal="center"/>
    </xf>
    <xf numFmtId="0" fontId="14" fillId="10" borderId="110" xfId="9" applyFont="1" applyFill="1" applyBorder="1" applyAlignment="1">
      <alignment horizontal="center"/>
    </xf>
    <xf numFmtId="0" fontId="14" fillId="24" borderId="111" xfId="9" applyFont="1" applyFill="1" applyBorder="1" applyAlignment="1">
      <alignment horizontal="center"/>
    </xf>
    <xf numFmtId="0" fontId="14" fillId="10" borderId="111" xfId="9" applyFont="1" applyFill="1" applyBorder="1" applyAlignment="1">
      <alignment horizontal="center"/>
    </xf>
    <xf numFmtId="0" fontId="14" fillId="11" borderId="110" xfId="9" applyFont="1" applyFill="1" applyBorder="1" applyAlignment="1">
      <alignment horizontal="center"/>
    </xf>
    <xf numFmtId="0" fontId="5" fillId="10" borderId="110" xfId="9" applyFont="1" applyFill="1" applyBorder="1"/>
    <xf numFmtId="0" fontId="17" fillId="10" borderId="110" xfId="8" applyFont="1" applyFill="1" applyBorder="1" applyAlignment="1">
      <alignment horizontal="left"/>
    </xf>
    <xf numFmtId="0" fontId="17" fillId="10" borderId="110" xfId="8" applyFont="1" applyFill="1" applyBorder="1" applyAlignment="1">
      <alignment horizontal="center" vertical="center" wrapText="1"/>
    </xf>
    <xf numFmtId="0" fontId="14" fillId="10" borderId="116" xfId="9" applyFont="1" applyFill="1" applyBorder="1" applyAlignment="1">
      <alignment horizontal="center"/>
    </xf>
    <xf numFmtId="0" fontId="1" fillId="10" borderId="110" xfId="9" applyFill="1" applyBorder="1"/>
    <xf numFmtId="0" fontId="13" fillId="10" borderId="110" xfId="8" applyFill="1" applyBorder="1" applyAlignment="1">
      <alignment horizontal="left"/>
    </xf>
    <xf numFmtId="0" fontId="13" fillId="10" borderId="110" xfId="8" applyFill="1" applyBorder="1" applyAlignment="1">
      <alignment horizontal="center" vertical="center" wrapText="1"/>
    </xf>
    <xf numFmtId="0" fontId="19" fillId="0" borderId="110" xfId="8" applyFont="1" applyBorder="1" applyAlignment="1">
      <alignment horizontal="left"/>
    </xf>
    <xf numFmtId="0" fontId="14" fillId="10" borderId="112" xfId="9" applyFont="1" applyFill="1" applyBorder="1" applyAlignment="1">
      <alignment horizontal="center"/>
    </xf>
    <xf numFmtId="0" fontId="14" fillId="11" borderId="112" xfId="9" applyFont="1" applyFill="1" applyBorder="1" applyAlignment="1">
      <alignment horizontal="center"/>
    </xf>
    <xf numFmtId="0" fontId="14" fillId="10" borderId="114" xfId="9" applyFont="1" applyFill="1" applyBorder="1" applyAlignment="1">
      <alignment horizontal="center"/>
    </xf>
    <xf numFmtId="0" fontId="13" fillId="0" borderId="110" xfId="8" applyBorder="1" applyAlignment="1">
      <alignment horizontal="left" wrapText="1"/>
    </xf>
    <xf numFmtId="0" fontId="1" fillId="0" borderId="110" xfId="9" applyBorder="1" applyAlignment="1">
      <alignment wrapText="1"/>
    </xf>
    <xf numFmtId="10" fontId="17" fillId="0" borderId="110" xfId="8" applyNumberFormat="1" applyFont="1" applyBorder="1"/>
    <xf numFmtId="10" fontId="13" fillId="24" borderId="110" xfId="8" applyNumberFormat="1" applyFill="1" applyBorder="1" applyAlignment="1">
      <alignment horizontal="center" vertical="center"/>
    </xf>
    <xf numFmtId="0" fontId="14" fillId="10" borderId="116" xfId="9" applyFont="1" applyFill="1" applyBorder="1" applyAlignment="1">
      <alignment horizontal="center" vertical="center"/>
    </xf>
    <xf numFmtId="0" fontId="14" fillId="10" borderId="110" xfId="9" applyFont="1" applyFill="1" applyBorder="1" applyAlignment="1">
      <alignment horizontal="center" vertical="center"/>
    </xf>
    <xf numFmtId="0" fontId="5" fillId="0" borderId="110" xfId="9" applyFont="1" applyBorder="1"/>
    <xf numFmtId="0" fontId="17" fillId="0" borderId="110" xfId="8" applyFont="1" applyBorder="1" applyAlignment="1">
      <alignment vertical="center"/>
    </xf>
    <xf numFmtId="0" fontId="17" fillId="0" borderId="110" xfId="8" applyFont="1" applyBorder="1" applyAlignment="1">
      <alignment horizontal="left" vertical="center"/>
    </xf>
    <xf numFmtId="10" fontId="0" fillId="0" borderId="110" xfId="10" applyNumberFormat="1" applyFont="1" applyBorder="1" applyAlignment="1">
      <alignment horizontal="center" vertical="center"/>
    </xf>
    <xf numFmtId="164" fontId="0" fillId="0" borderId="110" xfId="10" applyNumberFormat="1" applyFont="1" applyBorder="1" applyAlignment="1">
      <alignment horizontal="center" vertical="center"/>
    </xf>
    <xf numFmtId="164" fontId="13" fillId="0" borderId="110" xfId="8" applyNumberFormat="1" applyBorder="1" applyAlignment="1">
      <alignment horizontal="center" vertical="center"/>
    </xf>
    <xf numFmtId="9" fontId="13" fillId="0" borderId="110" xfId="8" applyNumberFormat="1" applyBorder="1" applyAlignment="1">
      <alignment horizontal="center" vertical="center"/>
    </xf>
    <xf numFmtId="0" fontId="14" fillId="11" borderId="110" xfId="9" applyFont="1" applyFill="1" applyBorder="1" applyAlignment="1">
      <alignment horizontal="center" vertical="center"/>
    </xf>
    <xf numFmtId="10" fontId="0" fillId="0" borderId="110" xfId="10" applyNumberFormat="1" applyFont="1" applyFill="1" applyBorder="1" applyAlignment="1">
      <alignment horizontal="center" vertical="center"/>
    </xf>
    <xf numFmtId="0" fontId="14" fillId="12" borderId="110" xfId="9" applyFont="1" applyFill="1" applyBorder="1" applyAlignment="1">
      <alignment horizontal="center" vertical="center"/>
    </xf>
    <xf numFmtId="0" fontId="19" fillId="5" borderId="56" xfId="7" applyFont="1" applyFill="1" applyBorder="1" applyAlignment="1" applyProtection="1">
      <alignment horizontal="center" vertical="center" wrapText="1"/>
    </xf>
    <xf numFmtId="10" fontId="42" fillId="5" borderId="119" xfId="2" applyNumberFormat="1" applyFont="1" applyFill="1" applyBorder="1" applyAlignment="1" applyProtection="1">
      <alignment horizontal="center"/>
      <protection hidden="1"/>
    </xf>
    <xf numFmtId="10" fontId="2" fillId="5" borderId="119" xfId="2" applyNumberFormat="1" applyFont="1" applyFill="1" applyBorder="1" applyAlignment="1" applyProtection="1">
      <alignment horizontal="center"/>
      <protection hidden="1"/>
    </xf>
    <xf numFmtId="0" fontId="16" fillId="15" borderId="122" xfId="9" applyFont="1" applyFill="1" applyBorder="1" applyAlignment="1">
      <alignment horizontal="center"/>
    </xf>
    <xf numFmtId="0" fontId="20" fillId="15" borderId="122" xfId="9" applyFont="1" applyFill="1" applyBorder="1" applyAlignment="1">
      <alignment horizontal="center"/>
    </xf>
    <xf numFmtId="0" fontId="20" fillId="15" borderId="123" xfId="9" applyFont="1" applyFill="1" applyBorder="1" applyAlignment="1">
      <alignment horizontal="center"/>
    </xf>
    <xf numFmtId="0" fontId="20" fillId="15" borderId="126" xfId="9" applyFont="1" applyFill="1" applyBorder="1" applyAlignment="1">
      <alignment horizontal="center"/>
    </xf>
    <xf numFmtId="0" fontId="20" fillId="15" borderId="127" xfId="9" applyFont="1" applyFill="1" applyBorder="1" applyAlignment="1">
      <alignment horizontal="center"/>
    </xf>
    <xf numFmtId="0" fontId="20" fillId="15" borderId="122" xfId="9" applyFont="1" applyFill="1" applyBorder="1" applyAlignment="1">
      <alignment horizontal="center" wrapText="1"/>
    </xf>
    <xf numFmtId="0" fontId="13" fillId="14" borderId="128" xfId="8" applyFill="1" applyBorder="1"/>
    <xf numFmtId="0" fontId="5" fillId="10" borderId="122" xfId="9" applyFont="1" applyFill="1" applyBorder="1"/>
    <xf numFmtId="0" fontId="17" fillId="10" borderId="122" xfId="8" applyFont="1" applyFill="1" applyBorder="1" applyAlignment="1">
      <alignment horizontal="left"/>
    </xf>
    <xf numFmtId="0" fontId="17" fillId="10" borderId="122" xfId="8" applyFont="1" applyFill="1" applyBorder="1" applyAlignment="1">
      <alignment horizontal="center"/>
    </xf>
    <xf numFmtId="0" fontId="17" fillId="10" borderId="122" xfId="8" applyFont="1" applyFill="1" applyBorder="1" applyAlignment="1">
      <alignment horizontal="center" vertical="center" wrapText="1"/>
    </xf>
    <xf numFmtId="0" fontId="17" fillId="10" borderId="123" xfId="8" quotePrefix="1" applyFont="1" applyFill="1" applyBorder="1" applyAlignment="1">
      <alignment horizontal="center" vertical="center" wrapText="1"/>
    </xf>
    <xf numFmtId="0" fontId="14" fillId="10" borderId="127" xfId="9" applyFont="1" applyFill="1" applyBorder="1" applyAlignment="1">
      <alignment horizontal="center"/>
    </xf>
    <xf numFmtId="0" fontId="14" fillId="10" borderId="122" xfId="9" applyFont="1" applyFill="1" applyBorder="1" applyAlignment="1">
      <alignment horizontal="center"/>
    </xf>
    <xf numFmtId="0" fontId="14" fillId="10" borderId="128" xfId="9" applyFont="1" applyFill="1" applyBorder="1" applyAlignment="1">
      <alignment horizontal="center"/>
    </xf>
    <xf numFmtId="0" fontId="17" fillId="5" borderId="122" xfId="8" applyFont="1" applyFill="1" applyBorder="1"/>
    <xf numFmtId="0" fontId="1" fillId="0" borderId="122" xfId="9" applyBorder="1"/>
    <xf numFmtId="0" fontId="1" fillId="9" borderId="122" xfId="9" applyFill="1" applyBorder="1"/>
    <xf numFmtId="0" fontId="13" fillId="0" borderId="122" xfId="8" applyBorder="1" applyAlignment="1">
      <alignment horizontal="left"/>
    </xf>
    <xf numFmtId="0" fontId="13" fillId="0" borderId="122" xfId="8" applyBorder="1" applyAlignment="1">
      <alignment horizontal="center"/>
    </xf>
    <xf numFmtId="0" fontId="13" fillId="0" borderId="129" xfId="8" applyBorder="1" applyAlignment="1">
      <alignment horizontal="center" wrapText="1"/>
    </xf>
    <xf numFmtId="0" fontId="13" fillId="0" borderId="129" xfId="8" applyBorder="1" applyAlignment="1">
      <alignment horizontal="left" vertical="top" wrapText="1"/>
    </xf>
    <xf numFmtId="10" fontId="13" fillId="0" borderId="130" xfId="8" quotePrefix="1" applyNumberFormat="1" applyBorder="1" applyAlignment="1">
      <alignment horizontal="center" vertical="center" wrapText="1"/>
    </xf>
    <xf numFmtId="10" fontId="13" fillId="0" borderId="129" xfId="8" quotePrefix="1" applyNumberFormat="1" applyBorder="1" applyAlignment="1">
      <alignment horizontal="center" vertical="center"/>
    </xf>
    <xf numFmtId="10" fontId="13" fillId="0" borderId="131" xfId="8" quotePrefix="1" applyNumberFormat="1" applyBorder="1" applyAlignment="1">
      <alignment horizontal="center" vertical="center"/>
    </xf>
    <xf numFmtId="10" fontId="0" fillId="0" borderId="127" xfId="10" applyNumberFormat="1" applyFont="1" applyBorder="1" applyAlignment="1">
      <alignment horizontal="center" vertical="center"/>
    </xf>
    <xf numFmtId="10" fontId="0" fillId="0" borderId="122" xfId="10" applyNumberFormat="1" applyFont="1" applyBorder="1" applyAlignment="1">
      <alignment horizontal="center" vertical="center"/>
    </xf>
    <xf numFmtId="164" fontId="0" fillId="0" borderId="122" xfId="10" applyNumberFormat="1" applyFont="1" applyBorder="1" applyAlignment="1">
      <alignment horizontal="center" vertical="center"/>
    </xf>
    <xf numFmtId="10" fontId="0" fillId="0" borderId="128" xfId="10" applyNumberFormat="1" applyFont="1" applyBorder="1" applyAlignment="1">
      <alignment horizontal="center" vertical="center"/>
    </xf>
    <xf numFmtId="0" fontId="14" fillId="5" borderId="122" xfId="8" applyFont="1" applyFill="1" applyBorder="1" applyAlignment="1">
      <alignment horizontal="left"/>
    </xf>
    <xf numFmtId="10" fontId="13" fillId="0" borderId="129" xfId="8" quotePrefix="1" applyNumberFormat="1" applyBorder="1" applyAlignment="1">
      <alignment horizontal="center" vertical="center" wrapText="1"/>
    </xf>
    <xf numFmtId="10" fontId="13" fillId="0" borderId="127" xfId="8" applyNumberFormat="1" applyBorder="1" applyAlignment="1">
      <alignment horizontal="center" vertical="center"/>
    </xf>
    <xf numFmtId="10" fontId="13" fillId="0" borderId="122" xfId="8" applyNumberFormat="1" applyBorder="1" applyAlignment="1">
      <alignment horizontal="center" vertical="center"/>
    </xf>
    <xf numFmtId="164" fontId="13" fillId="0" borderId="122" xfId="8" applyNumberFormat="1" applyBorder="1" applyAlignment="1">
      <alignment horizontal="center" vertical="center"/>
    </xf>
    <xf numFmtId="0" fontId="17" fillId="5" borderId="122" xfId="8" applyFont="1" applyFill="1" applyBorder="1" applyAlignment="1">
      <alignment horizontal="left"/>
    </xf>
    <xf numFmtId="10" fontId="13" fillId="0" borderId="131" xfId="8" quotePrefix="1" applyNumberFormat="1" applyBorder="1" applyAlignment="1">
      <alignment horizontal="center" vertical="center" wrapText="1"/>
    </xf>
    <xf numFmtId="9" fontId="13" fillId="0" borderId="127" xfId="8" applyNumberFormat="1" applyBorder="1" applyAlignment="1">
      <alignment horizontal="center" vertical="center"/>
    </xf>
    <xf numFmtId="9" fontId="13" fillId="0" borderId="122" xfId="8" applyNumberFormat="1" applyBorder="1" applyAlignment="1">
      <alignment horizontal="center" vertical="center"/>
    </xf>
    <xf numFmtId="0" fontId="5" fillId="0" borderId="122" xfId="9" applyFont="1" applyBorder="1"/>
    <xf numFmtId="0" fontId="1" fillId="10" borderId="122" xfId="9" applyFill="1" applyBorder="1"/>
    <xf numFmtId="0" fontId="1" fillId="10" borderId="122" xfId="9" applyFill="1" applyBorder="1" applyAlignment="1">
      <alignment horizontal="center"/>
    </xf>
    <xf numFmtId="0" fontId="16" fillId="11" borderId="122" xfId="9" applyFont="1" applyFill="1" applyBorder="1" applyAlignment="1">
      <alignment horizontal="center"/>
    </xf>
    <xf numFmtId="0" fontId="1" fillId="10" borderId="122" xfId="9" applyFill="1" applyBorder="1" applyAlignment="1">
      <alignment horizontal="left" vertical="top"/>
    </xf>
    <xf numFmtId="0" fontId="13" fillId="10" borderId="122" xfId="8" applyFill="1" applyBorder="1" applyAlignment="1">
      <alignment horizontal="center" vertical="center" wrapText="1"/>
    </xf>
    <xf numFmtId="0" fontId="13" fillId="10" borderId="123" xfId="8" applyFill="1" applyBorder="1" applyAlignment="1">
      <alignment horizontal="center" vertical="center" wrapText="1"/>
    </xf>
    <xf numFmtId="0" fontId="14" fillId="10" borderId="127" xfId="9" applyFont="1" applyFill="1" applyBorder="1" applyAlignment="1">
      <alignment horizontal="center" vertical="center"/>
    </xf>
    <xf numFmtId="0" fontId="14" fillId="10" borderId="122" xfId="9" applyFont="1" applyFill="1" applyBorder="1" applyAlignment="1">
      <alignment horizontal="center" vertical="center"/>
    </xf>
    <xf numFmtId="0" fontId="14" fillId="10" borderId="128" xfId="9" applyFont="1" applyFill="1" applyBorder="1" applyAlignment="1">
      <alignment horizontal="center" vertical="center"/>
    </xf>
    <xf numFmtId="0" fontId="14" fillId="11" borderId="127" xfId="9" applyFont="1" applyFill="1" applyBorder="1" applyAlignment="1">
      <alignment horizontal="center" vertical="center"/>
    </xf>
    <xf numFmtId="0" fontId="14" fillId="11" borderId="122" xfId="9" applyFont="1" applyFill="1" applyBorder="1" applyAlignment="1">
      <alignment horizontal="center" vertical="center"/>
    </xf>
    <xf numFmtId="0" fontId="17" fillId="0" borderId="122" xfId="8" applyFont="1" applyBorder="1"/>
    <xf numFmtId="0" fontId="1" fillId="13" borderId="122" xfId="9" applyFill="1" applyBorder="1"/>
    <xf numFmtId="0" fontId="19" fillId="13" borderId="122" xfId="8" applyFont="1" applyFill="1" applyBorder="1" applyAlignment="1">
      <alignment horizontal="left"/>
    </xf>
    <xf numFmtId="0" fontId="19" fillId="13" borderId="129" xfId="8" applyFont="1" applyFill="1" applyBorder="1" applyAlignment="1">
      <alignment horizontal="center"/>
    </xf>
    <xf numFmtId="0" fontId="13" fillId="13" borderId="129" xfId="8" applyFill="1" applyBorder="1" applyAlignment="1">
      <alignment horizontal="left" vertical="top" wrapText="1"/>
    </xf>
    <xf numFmtId="0" fontId="13" fillId="13" borderId="130" xfId="8" applyFill="1" applyBorder="1" applyAlignment="1">
      <alignment horizontal="center" vertical="center" wrapText="1"/>
    </xf>
    <xf numFmtId="9" fontId="13" fillId="13" borderId="129" xfId="2" applyFont="1" applyFill="1" applyBorder="1" applyAlignment="1">
      <alignment vertical="center" wrapText="1"/>
    </xf>
    <xf numFmtId="10" fontId="13" fillId="13" borderId="131" xfId="8" quotePrefix="1" applyNumberFormat="1" applyFill="1" applyBorder="1" applyAlignment="1">
      <alignment vertical="center" wrapText="1"/>
    </xf>
    <xf numFmtId="9" fontId="13" fillId="13" borderId="127" xfId="8" applyNumberFormat="1" applyFill="1" applyBorder="1" applyAlignment="1">
      <alignment horizontal="center" vertical="center"/>
    </xf>
    <xf numFmtId="10" fontId="13" fillId="13" borderId="122" xfId="8" applyNumberFormat="1" applyFill="1" applyBorder="1" applyAlignment="1">
      <alignment horizontal="center" vertical="center"/>
    </xf>
    <xf numFmtId="9" fontId="13" fillId="13" borderId="122" xfId="8" applyNumberFormat="1" applyFill="1" applyBorder="1" applyAlignment="1">
      <alignment horizontal="center" vertical="center"/>
    </xf>
    <xf numFmtId="164" fontId="13" fillId="13" borderId="122" xfId="8" applyNumberFormat="1" applyFill="1" applyBorder="1" applyAlignment="1">
      <alignment horizontal="center" vertical="center"/>
    </xf>
    <xf numFmtId="10" fontId="13" fillId="13" borderId="128" xfId="8" applyNumberFormat="1" applyFill="1" applyBorder="1" applyAlignment="1">
      <alignment horizontal="center" vertical="center"/>
    </xf>
    <xf numFmtId="0" fontId="17" fillId="0" borderId="129" xfId="8" applyFont="1" applyBorder="1" applyAlignment="1">
      <alignment horizontal="left"/>
    </xf>
    <xf numFmtId="0" fontId="13" fillId="13" borderId="122" xfId="8" applyFill="1" applyBorder="1"/>
    <xf numFmtId="10" fontId="13" fillId="13" borderId="127" xfId="8" applyNumberFormat="1" applyFill="1" applyBorder="1" applyAlignment="1">
      <alignment horizontal="center" vertical="center"/>
    </xf>
    <xf numFmtId="0" fontId="13" fillId="13" borderId="122" xfId="8" applyFill="1" applyBorder="1" applyAlignment="1">
      <alignment horizontal="left"/>
    </xf>
    <xf numFmtId="10" fontId="0" fillId="13" borderId="127" xfId="10" applyNumberFormat="1" applyFont="1" applyFill="1" applyBorder="1" applyAlignment="1">
      <alignment horizontal="center" vertical="center"/>
    </xf>
    <xf numFmtId="10" fontId="0" fillId="13" borderId="122" xfId="10" applyNumberFormat="1" applyFont="1" applyFill="1" applyBorder="1" applyAlignment="1">
      <alignment horizontal="center" vertical="center"/>
    </xf>
    <xf numFmtId="164" fontId="0" fillId="13" borderId="122" xfId="10" applyNumberFormat="1" applyFont="1" applyFill="1" applyBorder="1" applyAlignment="1">
      <alignment horizontal="center" vertical="center"/>
    </xf>
    <xf numFmtId="0" fontId="17" fillId="0" borderId="122" xfId="8" applyFont="1" applyBorder="1" applyAlignment="1">
      <alignment horizontal="left"/>
    </xf>
    <xf numFmtId="0" fontId="13" fillId="13" borderId="132" xfId="8" applyFill="1" applyBorder="1" applyAlignment="1">
      <alignment horizontal="center"/>
    </xf>
    <xf numFmtId="0" fontId="16" fillId="10" borderId="122" xfId="9" applyFont="1" applyFill="1" applyBorder="1" applyAlignment="1">
      <alignment horizontal="center"/>
    </xf>
    <xf numFmtId="0" fontId="16" fillId="10" borderId="122" xfId="9" applyFont="1" applyFill="1" applyBorder="1" applyAlignment="1">
      <alignment horizontal="left" vertical="top"/>
    </xf>
    <xf numFmtId="0" fontId="16" fillId="10" borderId="123" xfId="9" applyFont="1" applyFill="1" applyBorder="1" applyAlignment="1">
      <alignment horizontal="center"/>
    </xf>
    <xf numFmtId="0" fontId="13" fillId="0" borderId="129" xfId="8" applyBorder="1" applyAlignment="1">
      <alignment vertical="center" wrapText="1"/>
    </xf>
    <xf numFmtId="0" fontId="13" fillId="0" borderId="129" xfId="8" applyBorder="1" applyAlignment="1">
      <alignment horizontal="center" vertical="center" wrapText="1"/>
    </xf>
    <xf numFmtId="10" fontId="13" fillId="0" borderId="130" xfId="8" applyNumberFormat="1" applyBorder="1" applyAlignment="1">
      <alignment vertical="center"/>
    </xf>
    <xf numFmtId="10" fontId="13" fillId="0" borderId="129" xfId="8" applyNumberFormat="1" applyBorder="1" applyAlignment="1">
      <alignment vertical="center"/>
    </xf>
    <xf numFmtId="10" fontId="13" fillId="0" borderId="131" xfId="8" quotePrefix="1" applyNumberFormat="1" applyBorder="1" applyAlignment="1">
      <alignment vertical="center"/>
    </xf>
    <xf numFmtId="10" fontId="0" fillId="0" borderId="131" xfId="10" applyNumberFormat="1" applyFont="1" applyBorder="1" applyAlignment="1">
      <alignment vertical="center"/>
    </xf>
    <xf numFmtId="0" fontId="13" fillId="0" borderId="132" xfId="8" applyBorder="1" applyAlignment="1">
      <alignment horizontal="center" vertical="center" wrapText="1"/>
    </xf>
    <xf numFmtId="0" fontId="16" fillId="11" borderId="122" xfId="9" applyFont="1" applyFill="1" applyBorder="1" applyAlignment="1">
      <alignment horizontal="left" vertical="top"/>
    </xf>
    <xf numFmtId="0" fontId="16" fillId="11" borderId="123" xfId="9" applyFont="1" applyFill="1" applyBorder="1" applyAlignment="1">
      <alignment horizontal="center"/>
    </xf>
    <xf numFmtId="0" fontId="15" fillId="11" borderId="127" xfId="9" applyFont="1" applyFill="1" applyBorder="1" applyAlignment="1">
      <alignment horizontal="center" vertical="center"/>
    </xf>
    <xf numFmtId="0" fontId="14" fillId="12" borderId="122" xfId="9" applyFont="1" applyFill="1" applyBorder="1" applyAlignment="1">
      <alignment horizontal="center" vertical="center"/>
    </xf>
    <xf numFmtId="0" fontId="13" fillId="0" borderId="129" xfId="8" applyBorder="1" applyAlignment="1">
      <alignment horizontal="center"/>
    </xf>
    <xf numFmtId="10" fontId="13" fillId="0" borderId="129" xfId="8" quotePrefix="1" applyNumberFormat="1" applyBorder="1" applyAlignment="1">
      <alignment vertical="center" wrapText="1"/>
    </xf>
    <xf numFmtId="10" fontId="13" fillId="0" borderId="131" xfId="8" quotePrefix="1" applyNumberFormat="1" applyBorder="1" applyAlignment="1">
      <alignment vertical="center" wrapText="1"/>
    </xf>
    <xf numFmtId="10" fontId="13" fillId="0" borderId="128" xfId="8" applyNumberFormat="1" applyBorder="1" applyAlignment="1">
      <alignment horizontal="center" vertical="center"/>
    </xf>
    <xf numFmtId="0" fontId="0" fillId="0" borderId="122" xfId="9" applyFont="1" applyBorder="1"/>
    <xf numFmtId="0" fontId="13" fillId="0" borderId="137" xfId="8" applyBorder="1"/>
    <xf numFmtId="164" fontId="0" fillId="0" borderId="122" xfId="10" applyNumberFormat="1" applyFont="1" applyFill="1" applyBorder="1" applyAlignment="1">
      <alignment horizontal="center" vertical="center"/>
    </xf>
    <xf numFmtId="10" fontId="13" fillId="0" borderId="123" xfId="8" applyNumberFormat="1" applyBorder="1" applyAlignment="1">
      <alignment horizontal="center" vertical="center"/>
    </xf>
    <xf numFmtId="10" fontId="13" fillId="0" borderId="139" xfId="8" quotePrefix="1" applyNumberFormat="1" applyBorder="1" applyAlignment="1">
      <alignment horizontal="center" vertical="center" wrapText="1"/>
    </xf>
    <xf numFmtId="10" fontId="13" fillId="0" borderId="140" xfId="8" quotePrefix="1" applyNumberFormat="1" applyBorder="1" applyAlignment="1">
      <alignment horizontal="center" vertical="center" wrapText="1"/>
    </xf>
    <xf numFmtId="10" fontId="13" fillId="0" borderId="141" xfId="8" applyNumberFormat="1" applyBorder="1" applyAlignment="1">
      <alignment horizontal="center" vertical="center"/>
    </xf>
    <xf numFmtId="10" fontId="13" fillId="0" borderId="139" xfId="8" applyNumberFormat="1" applyBorder="1" applyAlignment="1">
      <alignment horizontal="center" vertical="center"/>
    </xf>
    <xf numFmtId="164" fontId="13" fillId="0" borderId="139" xfId="8" applyNumberFormat="1" applyBorder="1" applyAlignment="1">
      <alignment horizontal="center" vertical="center"/>
    </xf>
    <xf numFmtId="10" fontId="13" fillId="0" borderId="140" xfId="8" applyNumberFormat="1" applyBorder="1" applyAlignment="1">
      <alignment horizontal="center" vertical="center"/>
    </xf>
    <xf numFmtId="0" fontId="14" fillId="10" borderId="131" xfId="9" applyFont="1" applyFill="1" applyBorder="1" applyAlignment="1">
      <alignment horizontal="center" vertical="center"/>
    </xf>
    <xf numFmtId="0" fontId="14" fillId="11" borderId="130" xfId="9" applyFont="1" applyFill="1" applyBorder="1" applyAlignment="1">
      <alignment horizontal="center" vertical="center"/>
    </xf>
    <xf numFmtId="0" fontId="14" fillId="11" borderId="129" xfId="9" applyFont="1" applyFill="1" applyBorder="1" applyAlignment="1">
      <alignment horizontal="center" vertical="center"/>
    </xf>
    <xf numFmtId="0" fontId="19" fillId="0" borderId="129" xfId="8" applyFont="1" applyBorder="1" applyAlignment="1">
      <alignment horizontal="center"/>
    </xf>
    <xf numFmtId="10" fontId="13" fillId="0" borderId="142" xfId="8" applyNumberFormat="1" applyBorder="1"/>
    <xf numFmtId="10" fontId="13" fillId="0" borderId="137" xfId="8" applyNumberFormat="1" applyBorder="1"/>
    <xf numFmtId="10" fontId="17" fillId="0" borderId="137" xfId="8" applyNumberFormat="1" applyFont="1" applyBorder="1"/>
    <xf numFmtId="10" fontId="13" fillId="0" borderId="143" xfId="8" applyNumberFormat="1" applyBorder="1"/>
    <xf numFmtId="0" fontId="14" fillId="10" borderId="145" xfId="9" applyFont="1" applyFill="1" applyBorder="1" applyAlignment="1">
      <alignment horizontal="center"/>
    </xf>
    <xf numFmtId="0" fontId="14" fillId="21" borderId="145" xfId="9" applyFont="1" applyFill="1" applyBorder="1" applyAlignment="1">
      <alignment horizontal="center"/>
    </xf>
    <xf numFmtId="0" fontId="20" fillId="15" borderId="111" xfId="9" applyFont="1" applyFill="1" applyBorder="1" applyAlignment="1">
      <alignment horizontal="center"/>
    </xf>
    <xf numFmtId="10" fontId="13" fillId="0" borderId="153" xfId="8" quotePrefix="1" applyNumberFormat="1" applyBorder="1" applyAlignment="1">
      <alignment horizontal="center" vertical="center" wrapText="1"/>
    </xf>
    <xf numFmtId="10" fontId="13" fillId="0" borderId="112" xfId="8" quotePrefix="1" applyNumberFormat="1" applyBorder="1" applyAlignment="1">
      <alignment horizontal="center" vertical="center" wrapText="1"/>
    </xf>
    <xf numFmtId="10" fontId="13" fillId="0" borderId="154" xfId="8" quotePrefix="1" applyNumberFormat="1" applyBorder="1" applyAlignment="1">
      <alignment horizontal="center" vertical="center"/>
    </xf>
    <xf numFmtId="10" fontId="13" fillId="0" borderId="154" xfId="8" quotePrefix="1" applyNumberFormat="1" applyBorder="1" applyAlignment="1">
      <alignment horizontal="center" vertical="center" wrapText="1"/>
    </xf>
    <xf numFmtId="0" fontId="7" fillId="6" borderId="0" xfId="3" applyFont="1" applyFill="1" applyBorder="1" applyAlignment="1" applyProtection="1">
      <alignment horizontal="center" vertical="center" wrapText="1"/>
      <protection locked="0"/>
    </xf>
    <xf numFmtId="0" fontId="7" fillId="6" borderId="0" xfId="3" applyFont="1" applyFill="1" applyBorder="1" applyAlignment="1" applyProtection="1">
      <alignment horizontal="center" vertical="center"/>
      <protection locked="0"/>
    </xf>
    <xf numFmtId="0" fontId="10" fillId="7" borderId="0" xfId="4" applyFont="1" applyFill="1" applyBorder="1" applyAlignment="1" applyProtection="1">
      <alignment horizontal="center"/>
      <protection locked="0"/>
    </xf>
    <xf numFmtId="0" fontId="12" fillId="5" borderId="0" xfId="0" applyFont="1" applyFill="1" applyAlignment="1" applyProtection="1">
      <alignment horizontal="left" vertical="top" wrapText="1"/>
      <protection locked="0"/>
    </xf>
    <xf numFmtId="0" fontId="12" fillId="5" borderId="0" xfId="0" applyFont="1" applyFill="1" applyAlignment="1" applyProtection="1">
      <alignment horizontal="left" wrapText="1"/>
      <protection locked="0"/>
    </xf>
    <xf numFmtId="0" fontId="40" fillId="8" borderId="38" xfId="3" applyFont="1" applyFill="1" applyBorder="1" applyAlignment="1" applyProtection="1">
      <alignment horizontal="center"/>
    </xf>
    <xf numFmtId="0" fontId="12" fillId="0" borderId="0" xfId="0" applyFont="1" applyAlignment="1" applyProtection="1">
      <alignment horizontal="left" vertical="center" wrapText="1"/>
      <protection locked="0"/>
    </xf>
    <xf numFmtId="0" fontId="10" fillId="7" borderId="0" xfId="4" applyFont="1" applyFill="1" applyBorder="1" applyAlignment="1" applyProtection="1">
      <alignment horizontal="center"/>
    </xf>
    <xf numFmtId="0" fontId="12" fillId="5" borderId="0" xfId="0" applyFont="1" applyFill="1" applyAlignment="1" applyProtection="1">
      <alignment horizontal="left" vertical="top"/>
      <protection locked="0"/>
    </xf>
    <xf numFmtId="0" fontId="12" fillId="0" borderId="0" xfId="0" applyFont="1" applyAlignment="1" applyProtection="1">
      <alignment horizontal="left" wrapText="1"/>
      <protection locked="0"/>
    </xf>
    <xf numFmtId="0" fontId="8" fillId="5" borderId="0" xfId="0" applyFont="1" applyFill="1" applyAlignment="1" applyProtection="1">
      <alignment horizontal="center" vertical="center" wrapText="1"/>
      <protection locked="0"/>
    </xf>
    <xf numFmtId="10" fontId="42" fillId="5" borderId="95" xfId="2" applyNumberFormat="1" applyFont="1" applyFill="1" applyBorder="1" applyAlignment="1" applyProtection="1">
      <alignment horizontal="center"/>
      <protection hidden="1"/>
    </xf>
    <xf numFmtId="10" fontId="42" fillId="5" borderId="117" xfId="2" applyNumberFormat="1" applyFont="1" applyFill="1" applyBorder="1" applyAlignment="1" applyProtection="1">
      <alignment horizontal="center"/>
      <protection hidden="1"/>
    </xf>
    <xf numFmtId="10" fontId="42" fillId="5" borderId="94" xfId="2" applyNumberFormat="1" applyFont="1" applyFill="1" applyBorder="1" applyAlignment="1" applyProtection="1">
      <alignment horizontal="center"/>
      <protection hidden="1"/>
    </xf>
    <xf numFmtId="10" fontId="42" fillId="5" borderId="55" xfId="2" applyNumberFormat="1" applyFont="1" applyFill="1" applyBorder="1" applyAlignment="1" applyProtection="1">
      <alignment horizontal="center"/>
      <protection hidden="1"/>
    </xf>
    <xf numFmtId="0" fontId="14" fillId="5" borderId="56" xfId="7" applyFont="1" applyFill="1" applyBorder="1" applyAlignment="1" applyProtection="1">
      <alignment horizontal="center" vertical="center" wrapText="1"/>
    </xf>
    <xf numFmtId="0" fontId="14" fillId="5" borderId="57" xfId="7" applyFont="1" applyFill="1" applyBorder="1" applyAlignment="1" applyProtection="1">
      <alignment horizontal="center" vertical="center" wrapText="1"/>
    </xf>
    <xf numFmtId="0" fontId="14" fillId="5" borderId="61" xfId="7" applyFont="1" applyFill="1" applyBorder="1" applyAlignment="1" applyProtection="1">
      <alignment horizontal="center" vertical="center" wrapText="1"/>
    </xf>
    <xf numFmtId="0" fontId="14" fillId="5" borderId="95" xfId="7" applyFont="1" applyFill="1" applyBorder="1" applyAlignment="1" applyProtection="1">
      <alignment horizontal="center" vertical="center" wrapText="1"/>
    </xf>
    <xf numFmtId="0" fontId="14" fillId="5" borderId="119" xfId="7" applyFont="1" applyFill="1" applyBorder="1" applyAlignment="1" applyProtection="1">
      <alignment horizontal="center" vertical="center" wrapText="1"/>
    </xf>
    <xf numFmtId="0" fontId="14" fillId="5" borderId="26" xfId="7" applyFont="1" applyFill="1" applyBorder="1" applyAlignment="1" applyProtection="1">
      <alignment horizontal="center" vertical="center" wrapText="1"/>
    </xf>
    <xf numFmtId="0" fontId="14" fillId="5" borderId="61" xfId="6" applyFont="1" applyFill="1" applyBorder="1" applyAlignment="1" applyProtection="1">
      <alignment horizontal="center" vertical="center" wrapText="1"/>
    </xf>
    <xf numFmtId="0" fontId="14" fillId="5" borderId="26" xfId="6" applyFont="1" applyFill="1" applyBorder="1" applyAlignment="1" applyProtection="1">
      <alignment horizontal="center" vertical="center" wrapText="1"/>
    </xf>
    <xf numFmtId="0" fontId="5" fillId="5" borderId="61" xfId="6" applyFont="1" applyFill="1" applyBorder="1" applyAlignment="1" applyProtection="1">
      <alignment horizontal="center" vertical="center"/>
    </xf>
    <xf numFmtId="0" fontId="5" fillId="5" borderId="26" xfId="6" applyFont="1" applyFill="1" applyBorder="1" applyAlignment="1" applyProtection="1">
      <alignment horizontal="center" vertical="center"/>
    </xf>
    <xf numFmtId="0" fontId="10" fillId="7" borderId="119" xfId="4" applyFont="1" applyFill="1" applyBorder="1" applyAlignment="1" applyProtection="1">
      <alignment horizontal="center"/>
    </xf>
    <xf numFmtId="0" fontId="40" fillId="21" borderId="53" xfId="5" applyFont="1" applyFill="1" applyBorder="1" applyAlignment="1" applyProtection="1">
      <alignment horizontal="center" vertical="center" wrapText="1"/>
      <protection locked="0"/>
    </xf>
    <xf numFmtId="0" fontId="40" fillId="21" borderId="54" xfId="5" applyFont="1" applyFill="1" applyBorder="1" applyAlignment="1" applyProtection="1">
      <alignment horizontal="center" vertical="center" wrapText="1"/>
      <protection locked="0"/>
    </xf>
    <xf numFmtId="0" fontId="19" fillId="5" borderId="56" xfId="7" applyFont="1" applyFill="1" applyBorder="1" applyAlignment="1" applyProtection="1">
      <alignment horizontal="center" vertical="center" wrapText="1"/>
    </xf>
    <xf numFmtId="0" fontId="19" fillId="5" borderId="117" xfId="7" applyFont="1" applyFill="1" applyBorder="1" applyAlignment="1" applyProtection="1">
      <alignment horizontal="center" vertical="center" wrapText="1"/>
    </xf>
    <xf numFmtId="0" fontId="19" fillId="5" borderId="117" xfId="6" applyFont="1" applyFill="1" applyBorder="1" applyAlignment="1" applyProtection="1">
      <alignment horizontal="center" vertical="center" wrapText="1"/>
    </xf>
    <xf numFmtId="0" fontId="12" fillId="5" borderId="0" xfId="0" applyFont="1" applyFill="1" applyAlignment="1" applyProtection="1">
      <alignment horizontal="left" vertical="center" wrapText="1"/>
      <protection locked="0"/>
    </xf>
    <xf numFmtId="0" fontId="10" fillId="7" borderId="56" xfId="4" applyFont="1" applyFill="1" applyBorder="1" applyAlignment="1" applyProtection="1">
      <alignment horizontal="center"/>
    </xf>
    <xf numFmtId="0" fontId="10" fillId="7" borderId="57" xfId="4" applyFont="1" applyFill="1" applyBorder="1" applyAlignment="1" applyProtection="1">
      <alignment horizontal="center"/>
    </xf>
    <xf numFmtId="0" fontId="10" fillId="7" borderId="61" xfId="4" applyFont="1" applyFill="1" applyBorder="1" applyAlignment="1" applyProtection="1">
      <alignment horizontal="center"/>
    </xf>
    <xf numFmtId="0" fontId="5" fillId="5" borderId="56" xfId="6" applyFont="1" applyFill="1" applyBorder="1" applyAlignment="1" applyProtection="1">
      <alignment horizontal="center" vertical="center" wrapText="1"/>
    </xf>
    <xf numFmtId="0" fontId="5" fillId="5" borderId="61" xfId="6" applyFont="1" applyFill="1" applyBorder="1" applyAlignment="1" applyProtection="1">
      <alignment horizontal="center" vertical="center" wrapText="1"/>
    </xf>
    <xf numFmtId="0" fontId="5" fillId="5" borderId="95" xfId="6" applyFont="1" applyFill="1" applyBorder="1" applyAlignment="1" applyProtection="1">
      <alignment horizontal="center" vertical="center" wrapText="1"/>
    </xf>
    <xf numFmtId="0" fontId="5" fillId="5" borderId="26" xfId="6" applyFont="1" applyFill="1" applyBorder="1" applyAlignment="1" applyProtection="1">
      <alignment horizontal="center" vertical="center" wrapText="1"/>
    </xf>
    <xf numFmtId="0" fontId="1" fillId="5" borderId="0" xfId="6" applyFill="1" applyBorder="1" applyAlignment="1" applyProtection="1">
      <alignment horizontal="center" vertical="center"/>
    </xf>
    <xf numFmtId="44" fontId="40" fillId="8" borderId="103" xfId="1" applyFont="1" applyFill="1" applyBorder="1" applyAlignment="1" applyProtection="1">
      <alignment horizontal="center"/>
      <protection hidden="1"/>
    </xf>
    <xf numFmtId="44" fontId="40" fillId="8" borderId="102" xfId="1" applyFont="1" applyFill="1" applyBorder="1" applyAlignment="1" applyProtection="1">
      <alignment horizontal="center"/>
      <protection hidden="1"/>
    </xf>
    <xf numFmtId="10" fontId="42" fillId="5" borderId="26" xfId="2" applyNumberFormat="1" applyFont="1" applyFill="1" applyBorder="1" applyAlignment="1" applyProtection="1">
      <alignment horizontal="center"/>
      <protection hidden="1"/>
    </xf>
    <xf numFmtId="0" fontId="40" fillId="21" borderId="103" xfId="5" applyFont="1" applyFill="1" applyBorder="1" applyAlignment="1" applyProtection="1">
      <alignment horizontal="center" vertical="center" wrapText="1"/>
      <protection locked="0"/>
    </xf>
    <xf numFmtId="0" fontId="40" fillId="21" borderId="102" xfId="5" applyFont="1" applyFill="1" applyBorder="1" applyAlignment="1" applyProtection="1">
      <alignment horizontal="center" vertical="center" wrapText="1"/>
      <protection locked="0"/>
    </xf>
    <xf numFmtId="0" fontId="10" fillId="7" borderId="55" xfId="4" applyFont="1" applyFill="1" applyBorder="1" applyAlignment="1" applyProtection="1">
      <alignment horizontal="center"/>
    </xf>
    <xf numFmtId="0" fontId="10" fillId="7" borderId="117" xfId="4" applyFont="1" applyFill="1" applyBorder="1" applyAlignment="1" applyProtection="1">
      <alignment horizontal="center"/>
    </xf>
    <xf numFmtId="0" fontId="10" fillId="7" borderId="94" xfId="4" applyFont="1" applyFill="1" applyBorder="1" applyAlignment="1" applyProtection="1">
      <alignment horizontal="center"/>
    </xf>
    <xf numFmtId="0" fontId="13" fillId="0" borderId="138" xfId="8" applyBorder="1" applyAlignment="1">
      <alignment horizontal="center" vertical="center" wrapText="1"/>
    </xf>
    <xf numFmtId="0" fontId="13" fillId="0" borderId="132" xfId="8" applyBorder="1" applyAlignment="1">
      <alignment horizontal="center" vertical="center" wrapText="1"/>
    </xf>
    <xf numFmtId="0" fontId="13" fillId="0" borderId="138" xfId="8" quotePrefix="1" applyBorder="1" applyAlignment="1">
      <alignment horizontal="center" vertical="center" wrapText="1"/>
    </xf>
    <xf numFmtId="0" fontId="13" fillId="0" borderId="5" xfId="8" quotePrefix="1" applyBorder="1" applyAlignment="1">
      <alignment horizontal="center" vertical="center" wrapText="1"/>
    </xf>
    <xf numFmtId="0" fontId="20" fillId="15" borderId="123" xfId="9" applyFont="1" applyFill="1" applyBorder="1" applyAlignment="1">
      <alignment horizontal="center"/>
    </xf>
    <xf numFmtId="0" fontId="20" fillId="15" borderId="124" xfId="9" applyFont="1" applyFill="1" applyBorder="1" applyAlignment="1">
      <alignment horizontal="center"/>
    </xf>
    <xf numFmtId="0" fontId="13" fillId="0" borderId="131" xfId="8" quotePrefix="1" applyBorder="1" applyAlignment="1">
      <alignment horizontal="center" vertical="center" wrapText="1"/>
    </xf>
    <xf numFmtId="0" fontId="13" fillId="0" borderId="133" xfId="8" quotePrefix="1" applyBorder="1" applyAlignment="1">
      <alignment horizontal="center" vertical="center" wrapText="1"/>
    </xf>
    <xf numFmtId="0" fontId="13" fillId="0" borderId="129" xfId="8" applyBorder="1" applyAlignment="1">
      <alignment horizontal="center" vertical="center" wrapText="1"/>
    </xf>
    <xf numFmtId="0" fontId="1" fillId="9" borderId="134" xfId="9" applyFill="1" applyBorder="1" applyAlignment="1">
      <alignment horizontal="left" vertical="center"/>
    </xf>
    <xf numFmtId="0" fontId="1" fillId="9" borderId="135" xfId="9" applyFill="1" applyBorder="1" applyAlignment="1">
      <alignment horizontal="left" vertical="center"/>
    </xf>
    <xf numFmtId="0" fontId="1" fillId="9" borderId="136" xfId="9" applyFill="1" applyBorder="1" applyAlignment="1">
      <alignment horizontal="left" vertical="center"/>
    </xf>
    <xf numFmtId="0" fontId="1" fillId="9" borderId="121" xfId="9" applyFill="1" applyBorder="1" applyAlignment="1">
      <alignment horizontal="left" vertical="center"/>
    </xf>
    <xf numFmtId="0" fontId="13" fillId="0" borderId="134" xfId="8" quotePrefix="1" applyBorder="1" applyAlignment="1">
      <alignment horizontal="center" vertical="center" wrapText="1"/>
    </xf>
    <xf numFmtId="0" fontId="13" fillId="0" borderId="136" xfId="8" quotePrefix="1" applyBorder="1" applyAlignment="1">
      <alignment horizontal="center" vertical="center" wrapText="1"/>
    </xf>
    <xf numFmtId="0" fontId="13" fillId="0" borderId="129" xfId="8" applyBorder="1" applyAlignment="1">
      <alignment horizontal="center" vertical="center"/>
    </xf>
    <xf numFmtId="0" fontId="13" fillId="0" borderId="8" xfId="8" applyBorder="1" applyAlignment="1">
      <alignment horizontal="center" vertical="center"/>
    </xf>
    <xf numFmtId="0" fontId="13" fillId="0" borderId="132" xfId="8" applyBorder="1" applyAlignment="1">
      <alignment horizontal="center" vertical="center"/>
    </xf>
    <xf numFmtId="0" fontId="13" fillId="0" borderId="5" xfId="8" applyBorder="1" applyAlignment="1">
      <alignment horizontal="center" vertical="center"/>
    </xf>
    <xf numFmtId="0" fontId="13" fillId="0" borderId="7" xfId="8" quotePrefix="1" applyBorder="1" applyAlignment="1">
      <alignment horizontal="center" vertical="center" wrapText="1"/>
    </xf>
    <xf numFmtId="0" fontId="13" fillId="0" borderId="4" xfId="8" quotePrefix="1" applyBorder="1" applyAlignment="1">
      <alignment horizontal="center" vertical="center" wrapText="1"/>
    </xf>
    <xf numFmtId="0" fontId="21" fillId="5" borderId="0" xfId="8" applyFont="1" applyFill="1" applyAlignment="1">
      <alignment horizontal="center"/>
    </xf>
    <xf numFmtId="0" fontId="21" fillId="17" borderId="0" xfId="8" applyFont="1" applyFill="1" applyAlignment="1">
      <alignment horizontal="center"/>
    </xf>
    <xf numFmtId="0" fontId="21" fillId="17" borderId="91" xfId="8" applyFont="1" applyFill="1" applyBorder="1" applyAlignment="1">
      <alignment horizontal="center"/>
    </xf>
    <xf numFmtId="0" fontId="13" fillId="0" borderId="122" xfId="8" applyBorder="1" applyAlignment="1">
      <alignment horizontal="center" vertical="center" wrapText="1"/>
    </xf>
    <xf numFmtId="0" fontId="13" fillId="13" borderId="129" xfId="8" applyFill="1" applyBorder="1" applyAlignment="1">
      <alignment horizontal="center" vertical="center" wrapText="1"/>
    </xf>
    <xf numFmtId="0" fontId="13" fillId="13" borderId="8" xfId="8" applyFill="1" applyBorder="1" applyAlignment="1">
      <alignment horizontal="center" vertical="center" wrapText="1"/>
    </xf>
    <xf numFmtId="0" fontId="13" fillId="13" borderId="132" xfId="8" applyFill="1" applyBorder="1" applyAlignment="1">
      <alignment horizontal="center" vertical="center" wrapText="1"/>
    </xf>
    <xf numFmtId="0" fontId="20" fillId="15" borderId="120" xfId="9" applyFont="1" applyFill="1" applyBorder="1" applyAlignment="1">
      <alignment horizontal="center"/>
    </xf>
    <xf numFmtId="0" fontId="20" fillId="15" borderId="121" xfId="9" applyFont="1" applyFill="1" applyBorder="1" applyAlignment="1">
      <alignment horizontal="center"/>
    </xf>
    <xf numFmtId="0" fontId="20" fillId="16" borderId="118" xfId="9" applyFont="1" applyFill="1" applyBorder="1" applyAlignment="1">
      <alignment horizontal="center"/>
    </xf>
    <xf numFmtId="0" fontId="20" fillId="15" borderId="19" xfId="9" applyFont="1" applyFill="1" applyBorder="1" applyAlignment="1">
      <alignment horizontal="center"/>
    </xf>
    <xf numFmtId="0" fontId="20" fillId="15" borderId="18" xfId="9" applyFont="1" applyFill="1" applyBorder="1" applyAlignment="1">
      <alignment horizontal="center"/>
    </xf>
    <xf numFmtId="0" fontId="20" fillId="15" borderId="17" xfId="9" applyFont="1" applyFill="1" applyBorder="1" applyAlignment="1">
      <alignment horizontal="center"/>
    </xf>
    <xf numFmtId="0" fontId="20" fillId="15" borderId="16" xfId="9" applyFont="1" applyFill="1" applyBorder="1" applyAlignment="1">
      <alignment horizontal="center" wrapText="1"/>
    </xf>
    <xf numFmtId="0" fontId="20" fillId="15" borderId="15" xfId="9" applyFont="1" applyFill="1" applyBorder="1" applyAlignment="1">
      <alignment horizontal="center" wrapText="1"/>
    </xf>
    <xf numFmtId="0" fontId="20" fillId="15" borderId="14" xfId="9" applyFont="1" applyFill="1" applyBorder="1" applyAlignment="1">
      <alignment horizontal="center" wrapText="1"/>
    </xf>
    <xf numFmtId="0" fontId="13" fillId="13" borderId="131" xfId="8" applyFill="1" applyBorder="1" applyAlignment="1">
      <alignment horizontal="center" vertical="center" wrapText="1"/>
    </xf>
    <xf numFmtId="0" fontId="13" fillId="13" borderId="7" xfId="8" applyFill="1" applyBorder="1" applyAlignment="1">
      <alignment horizontal="center" vertical="center" wrapText="1"/>
    </xf>
    <xf numFmtId="0" fontId="13" fillId="13" borderId="133" xfId="8" applyFill="1" applyBorder="1" applyAlignment="1">
      <alignment horizontal="center" vertical="center" wrapText="1"/>
    </xf>
    <xf numFmtId="0" fontId="20" fillId="15" borderId="125" xfId="9" applyFont="1" applyFill="1" applyBorder="1" applyAlignment="1">
      <alignment horizontal="center"/>
    </xf>
    <xf numFmtId="0" fontId="13" fillId="0" borderId="123" xfId="8" quotePrefix="1" applyBorder="1" applyAlignment="1">
      <alignment horizontal="center" vertical="center" wrapText="1"/>
    </xf>
    <xf numFmtId="0" fontId="13" fillId="0" borderId="123" xfId="8" applyBorder="1" applyAlignment="1">
      <alignment horizontal="center" vertical="center" wrapText="1"/>
    </xf>
    <xf numFmtId="0" fontId="13" fillId="0" borderId="123" xfId="8" quotePrefix="1" applyBorder="1" applyAlignment="1">
      <alignment horizontal="center" vertical="center"/>
    </xf>
    <xf numFmtId="0" fontId="13" fillId="0" borderId="123" xfId="8" applyBorder="1" applyAlignment="1">
      <alignment horizontal="center" vertical="center"/>
    </xf>
    <xf numFmtId="0" fontId="5" fillId="0" borderId="0" xfId="9" applyFont="1" applyAlignment="1">
      <alignment horizontal="left" wrapText="1"/>
    </xf>
    <xf numFmtId="0" fontId="1" fillId="0" borderId="112" xfId="9" applyBorder="1" applyAlignment="1">
      <alignment horizontal="center"/>
    </xf>
    <xf numFmtId="0" fontId="1" fillId="0" borderId="132" xfId="9" applyBorder="1" applyAlignment="1">
      <alignment horizontal="center"/>
    </xf>
    <xf numFmtId="10" fontId="13" fillId="0" borderId="148" xfId="8" applyNumberFormat="1" applyBorder="1" applyAlignment="1">
      <alignment horizontal="center"/>
    </xf>
    <xf numFmtId="10" fontId="13" fillId="0" borderId="142" xfId="8" applyNumberFormat="1" applyBorder="1" applyAlignment="1">
      <alignment horizontal="center"/>
    </xf>
    <xf numFmtId="10" fontId="13" fillId="0" borderId="149" xfId="8" applyNumberFormat="1" applyBorder="1" applyAlignment="1">
      <alignment horizontal="center"/>
    </xf>
    <xf numFmtId="0" fontId="14" fillId="10" borderId="0" xfId="9" applyFont="1" applyFill="1" applyAlignment="1">
      <alignment horizontal="center"/>
    </xf>
    <xf numFmtId="0" fontId="14" fillId="10" borderId="64" xfId="9" applyFont="1" applyFill="1" applyBorder="1" applyAlignment="1">
      <alignment horizontal="center"/>
    </xf>
    <xf numFmtId="0" fontId="14" fillId="10" borderId="60" xfId="9" applyFont="1" applyFill="1" applyBorder="1" applyAlignment="1">
      <alignment horizontal="center"/>
    </xf>
    <xf numFmtId="10" fontId="13" fillId="0" borderId="116" xfId="8" applyNumberFormat="1" applyBorder="1" applyAlignment="1">
      <alignment horizontal="center"/>
    </xf>
    <xf numFmtId="10" fontId="13" fillId="0" borderId="110" xfId="8" applyNumberFormat="1" applyBorder="1" applyAlignment="1">
      <alignment horizontal="center"/>
    </xf>
    <xf numFmtId="0" fontId="13" fillId="0" borderId="110" xfId="8" applyBorder="1" applyAlignment="1">
      <alignment horizontal="center" vertical="center" wrapText="1"/>
    </xf>
    <xf numFmtId="0" fontId="13" fillId="0" borderId="111" xfId="8" applyBorder="1" applyAlignment="1">
      <alignment horizontal="center" vertical="center" wrapText="1"/>
    </xf>
    <xf numFmtId="10" fontId="13" fillId="0" borderId="57" xfId="8" applyNumberFormat="1" applyBorder="1" applyAlignment="1">
      <alignment horizontal="center"/>
    </xf>
    <xf numFmtId="10" fontId="13" fillId="0" borderId="61" xfId="8" applyNumberFormat="1" applyBorder="1" applyAlignment="1">
      <alignment horizontal="center"/>
    </xf>
    <xf numFmtId="10" fontId="13" fillId="0" borderId="56" xfId="8" applyNumberFormat="1" applyBorder="1" applyAlignment="1">
      <alignment horizontal="center"/>
    </xf>
    <xf numFmtId="0" fontId="13" fillId="0" borderId="111" xfId="8" quotePrefix="1" applyBorder="1" applyAlignment="1">
      <alignment horizontal="center" vertical="center" wrapText="1"/>
    </xf>
    <xf numFmtId="0" fontId="13" fillId="0" borderId="111" xfId="8" quotePrefix="1" applyBorder="1" applyAlignment="1">
      <alignment horizontal="center" vertical="center"/>
    </xf>
    <xf numFmtId="0" fontId="13" fillId="0" borderId="111" xfId="8" applyBorder="1" applyAlignment="1">
      <alignment horizontal="center" vertical="center"/>
    </xf>
    <xf numFmtId="0" fontId="14" fillId="10" borderId="146" xfId="9" applyFont="1" applyFill="1" applyBorder="1" applyAlignment="1">
      <alignment horizontal="center"/>
    </xf>
    <xf numFmtId="0" fontId="14" fillId="10" borderId="147" xfId="9" applyFont="1" applyFill="1" applyBorder="1" applyAlignment="1">
      <alignment horizontal="center"/>
    </xf>
    <xf numFmtId="0" fontId="14" fillId="10" borderId="62" xfId="9" applyFont="1" applyFill="1" applyBorder="1" applyAlignment="1">
      <alignment horizontal="center"/>
    </xf>
    <xf numFmtId="0" fontId="13" fillId="0" borderId="0" xfId="8" applyAlignment="1">
      <alignment horizontal="left" wrapText="1"/>
    </xf>
    <xf numFmtId="0" fontId="20" fillId="16" borderId="3" xfId="9" applyFont="1" applyFill="1" applyBorder="1" applyAlignment="1">
      <alignment horizontal="center"/>
    </xf>
    <xf numFmtId="0" fontId="20" fillId="16" borderId="55" xfId="9" applyFont="1" applyFill="1" applyBorder="1" applyAlignment="1">
      <alignment horizontal="center"/>
    </xf>
    <xf numFmtId="0" fontId="20" fillId="16" borderId="117" xfId="9" applyFont="1" applyFill="1" applyBorder="1" applyAlignment="1">
      <alignment horizontal="center"/>
    </xf>
    <xf numFmtId="0" fontId="20" fillId="16" borderId="94" xfId="9" applyFont="1" applyFill="1" applyBorder="1" applyAlignment="1">
      <alignment horizontal="center"/>
    </xf>
    <xf numFmtId="0" fontId="20" fillId="15" borderId="56" xfId="9" applyFont="1" applyFill="1" applyBorder="1" applyAlignment="1">
      <alignment horizontal="center" wrapText="1"/>
    </xf>
    <xf numFmtId="0" fontId="20" fillId="15" borderId="57" xfId="9" applyFont="1" applyFill="1" applyBorder="1" applyAlignment="1">
      <alignment horizontal="center" wrapText="1"/>
    </xf>
    <xf numFmtId="0" fontId="20" fillId="15" borderId="115" xfId="9" applyFont="1" applyFill="1" applyBorder="1" applyAlignment="1">
      <alignment horizontal="center" wrapText="1"/>
    </xf>
    <xf numFmtId="0" fontId="20" fillId="15" borderId="59" xfId="9" applyFont="1" applyFill="1" applyBorder="1" applyAlignment="1">
      <alignment horizontal="center" wrapText="1"/>
    </xf>
    <xf numFmtId="0" fontId="20" fillId="15" borderId="58" xfId="9" applyFont="1" applyFill="1" applyBorder="1" applyAlignment="1">
      <alignment horizontal="center" wrapText="1"/>
    </xf>
    <xf numFmtId="0" fontId="14" fillId="21" borderId="143" xfId="9" applyFont="1" applyFill="1" applyBorder="1" applyAlignment="1">
      <alignment horizontal="center"/>
    </xf>
    <xf numFmtId="0" fontId="14" fillId="21" borderId="144" xfId="9" applyFont="1" applyFill="1" applyBorder="1" applyAlignment="1">
      <alignment horizontal="center"/>
    </xf>
    <xf numFmtId="0" fontId="20" fillId="15" borderId="94" xfId="9" applyFont="1" applyFill="1" applyBorder="1" applyAlignment="1">
      <alignment horizontal="center"/>
    </xf>
    <xf numFmtId="0" fontId="20" fillId="15" borderId="3" xfId="9" applyFont="1" applyFill="1" applyBorder="1" applyAlignment="1">
      <alignment horizontal="center"/>
    </xf>
    <xf numFmtId="0" fontId="14" fillId="10" borderId="94" xfId="9" applyFont="1" applyFill="1" applyBorder="1" applyAlignment="1">
      <alignment horizontal="center" vertical="center"/>
    </xf>
    <xf numFmtId="0" fontId="14" fillId="10" borderId="3" xfId="9" applyFont="1" applyFill="1" applyBorder="1" applyAlignment="1">
      <alignment horizontal="center" vertical="center"/>
    </xf>
    <xf numFmtId="0" fontId="17" fillId="12" borderId="94" xfId="8" applyFont="1" applyFill="1" applyBorder="1" applyAlignment="1">
      <alignment horizontal="center" vertical="center"/>
    </xf>
    <xf numFmtId="0" fontId="17" fillId="12" borderId="3" xfId="8" applyFont="1" applyFill="1" applyBorder="1" applyAlignment="1">
      <alignment horizontal="center" vertical="center"/>
    </xf>
    <xf numFmtId="0" fontId="17" fillId="12" borderId="55" xfId="8" applyFont="1" applyFill="1" applyBorder="1" applyAlignment="1">
      <alignment horizontal="center" vertical="center"/>
    </xf>
    <xf numFmtId="10" fontId="13" fillId="0" borderId="94" xfId="2" applyNumberFormat="1" applyFont="1" applyBorder="1" applyAlignment="1">
      <alignment horizontal="center" vertical="center" wrapText="1"/>
    </xf>
    <xf numFmtId="10" fontId="13" fillId="0" borderId="3" xfId="2" applyNumberFormat="1" applyFont="1" applyBorder="1" applyAlignment="1">
      <alignment horizontal="center" vertical="center" wrapText="1"/>
    </xf>
    <xf numFmtId="10" fontId="13" fillId="0" borderId="55" xfId="2" applyNumberFormat="1" applyFont="1" applyBorder="1" applyAlignment="1">
      <alignment horizontal="center" vertical="center"/>
    </xf>
    <xf numFmtId="10" fontId="13" fillId="0" borderId="3" xfId="2" applyNumberFormat="1" applyFont="1" applyBorder="1" applyAlignment="1">
      <alignment horizontal="center" vertical="center"/>
    </xf>
    <xf numFmtId="0" fontId="20" fillId="15" borderId="107" xfId="9" applyFont="1" applyFill="1" applyBorder="1" applyAlignment="1">
      <alignment horizontal="center" vertical="center"/>
    </xf>
    <xf numFmtId="0" fontId="20" fillId="15" borderId="27" xfId="9" applyFont="1" applyFill="1" applyBorder="1" applyAlignment="1">
      <alignment horizontal="center" vertical="center"/>
    </xf>
    <xf numFmtId="0" fontId="20" fillId="15" borderId="52" xfId="9" applyFont="1" applyFill="1" applyBorder="1" applyAlignment="1">
      <alignment horizontal="center" vertical="center"/>
    </xf>
    <xf numFmtId="0" fontId="13" fillId="0" borderId="52" xfId="8" applyBorder="1" applyAlignment="1">
      <alignment horizontal="center" vertical="center" wrapText="1"/>
    </xf>
    <xf numFmtId="0" fontId="13" fillId="0" borderId="3" xfId="8" applyBorder="1" applyAlignment="1">
      <alignment horizontal="center" vertical="center" wrapText="1"/>
    </xf>
    <xf numFmtId="0" fontId="13" fillId="0" borderId="95" xfId="8" quotePrefix="1" applyBorder="1" applyAlignment="1">
      <alignment horizontal="center" vertical="center" wrapText="1"/>
    </xf>
    <xf numFmtId="0" fontId="13" fillId="0" borderId="55" xfId="8" quotePrefix="1" applyBorder="1" applyAlignment="1">
      <alignment horizontal="center" vertical="center" wrapText="1"/>
    </xf>
    <xf numFmtId="0" fontId="17" fillId="12" borderId="80" xfId="8" applyFont="1" applyFill="1" applyBorder="1" applyAlignment="1">
      <alignment horizontal="center" vertical="center"/>
    </xf>
    <xf numFmtId="0" fontId="17" fillId="12" borderId="152" xfId="8" applyFont="1" applyFill="1" applyBorder="1" applyAlignment="1">
      <alignment horizontal="center" vertical="center"/>
    </xf>
    <xf numFmtId="0" fontId="17" fillId="12" borderId="79" xfId="8" applyFont="1" applyFill="1" applyBorder="1" applyAlignment="1">
      <alignment horizontal="center" vertical="center"/>
    </xf>
    <xf numFmtId="0" fontId="17" fillId="12" borderId="81" xfId="8" applyFont="1" applyFill="1" applyBorder="1" applyAlignment="1">
      <alignment horizontal="center" vertical="center"/>
    </xf>
    <xf numFmtId="0" fontId="13" fillId="0" borderId="73" xfId="8" applyBorder="1" applyAlignment="1">
      <alignment horizontal="center" vertical="center" wrapText="1"/>
    </xf>
    <xf numFmtId="0" fontId="13" fillId="0" borderId="87" xfId="8" quotePrefix="1" applyBorder="1" applyAlignment="1">
      <alignment horizontal="center" vertical="center" wrapText="1"/>
    </xf>
    <xf numFmtId="0" fontId="13" fillId="0" borderId="71" xfId="8" quotePrefix="1" applyBorder="1" applyAlignment="1">
      <alignment horizontal="center" vertical="center" wrapText="1"/>
    </xf>
    <xf numFmtId="0" fontId="13" fillId="0" borderId="74" xfId="8" quotePrefix="1" applyBorder="1" applyAlignment="1">
      <alignment horizontal="center" vertical="center" wrapText="1"/>
    </xf>
    <xf numFmtId="0" fontId="13" fillId="0" borderId="76" xfId="8" applyBorder="1" applyAlignment="1">
      <alignment horizontal="center"/>
    </xf>
    <xf numFmtId="0" fontId="13" fillId="0" borderId="94" xfId="8" applyBorder="1" applyAlignment="1">
      <alignment horizontal="center"/>
    </xf>
    <xf numFmtId="0" fontId="13" fillId="0" borderId="77" xfId="8" applyBorder="1" applyAlignment="1">
      <alignment horizontal="center"/>
    </xf>
    <xf numFmtId="10" fontId="13" fillId="0" borderId="68" xfId="2" applyNumberFormat="1" applyFont="1" applyBorder="1" applyAlignment="1">
      <alignment horizontal="center" vertical="center" wrapText="1"/>
    </xf>
    <xf numFmtId="10" fontId="13" fillId="0" borderId="73" xfId="2" applyNumberFormat="1" applyFont="1" applyBorder="1" applyAlignment="1">
      <alignment horizontal="center" vertical="center" wrapText="1"/>
    </xf>
    <xf numFmtId="10" fontId="13" fillId="0" borderId="68" xfId="2" applyNumberFormat="1" applyFont="1" applyBorder="1" applyAlignment="1">
      <alignment horizontal="center" vertical="center"/>
    </xf>
    <xf numFmtId="10" fontId="13" fillId="0" borderId="73" xfId="2" applyNumberFormat="1" applyFont="1" applyBorder="1" applyAlignment="1">
      <alignment horizontal="center" vertical="center"/>
    </xf>
    <xf numFmtId="0" fontId="20" fillId="15" borderId="75" xfId="9" applyFont="1" applyFill="1" applyBorder="1" applyAlignment="1">
      <alignment horizontal="center"/>
    </xf>
    <xf numFmtId="0" fontId="20" fillId="15" borderId="116" xfId="9" applyFont="1" applyFill="1" applyBorder="1" applyAlignment="1">
      <alignment horizontal="center"/>
    </xf>
    <xf numFmtId="0" fontId="21" fillId="17" borderId="20" xfId="8" applyFont="1" applyFill="1" applyBorder="1" applyAlignment="1">
      <alignment horizontal="center"/>
    </xf>
    <xf numFmtId="0" fontId="21" fillId="17" borderId="66" xfId="8" applyFont="1" applyFill="1" applyBorder="1" applyAlignment="1">
      <alignment horizontal="center"/>
    </xf>
    <xf numFmtId="0" fontId="20" fillId="16" borderId="150" xfId="9" applyFont="1" applyFill="1" applyBorder="1" applyAlignment="1">
      <alignment horizontal="center"/>
    </xf>
    <xf numFmtId="0" fontId="20" fillId="16" borderId="151" xfId="9" applyFont="1" applyFill="1" applyBorder="1" applyAlignment="1">
      <alignment horizontal="center"/>
    </xf>
    <xf numFmtId="0" fontId="20" fillId="15" borderId="82" xfId="9" applyFont="1" applyFill="1" applyBorder="1" applyAlignment="1">
      <alignment horizontal="center" wrapText="1"/>
    </xf>
    <xf numFmtId="0" fontId="28" fillId="0" borderId="0" xfId="11" applyFont="1" applyAlignment="1">
      <alignment horizontal="left" wrapText="1"/>
    </xf>
    <xf numFmtId="0" fontId="26" fillId="0" borderId="0" xfId="11" applyFont="1" applyAlignment="1">
      <alignment vertical="center" wrapText="1"/>
    </xf>
    <xf numFmtId="0" fontId="28" fillId="0" borderId="0" xfId="11" applyFont="1" applyAlignment="1">
      <alignment horizontal="center" vertical="center" wrapText="1"/>
    </xf>
    <xf numFmtId="0" fontId="27" fillId="22" borderId="22" xfId="11" applyFont="1" applyFill="1" applyBorder="1" applyAlignment="1">
      <alignment horizontal="center" wrapText="1"/>
    </xf>
    <xf numFmtId="0" fontId="27" fillId="22" borderId="25" xfId="11" applyFont="1" applyFill="1" applyBorder="1" applyAlignment="1">
      <alignment horizontal="center" wrapText="1"/>
    </xf>
    <xf numFmtId="0" fontId="25" fillId="0" borderId="0" xfId="11" applyFont="1" applyAlignment="1">
      <alignment horizontal="left" vertical="top" wrapText="1"/>
    </xf>
    <xf numFmtId="0" fontId="26" fillId="0" borderId="0" xfId="11" applyFont="1" applyAlignment="1">
      <alignment horizontal="left" vertical="top" wrapText="1"/>
    </xf>
    <xf numFmtId="0" fontId="28" fillId="0" borderId="0" xfId="11" applyFont="1" applyAlignment="1">
      <alignment horizontal="left" vertical="top" wrapText="1"/>
    </xf>
    <xf numFmtId="0" fontId="20" fillId="15" borderId="110" xfId="9" applyFont="1" applyFill="1" applyBorder="1" applyAlignment="1">
      <alignment horizontal="center"/>
    </xf>
    <xf numFmtId="0" fontId="20" fillId="15" borderId="40" xfId="9" applyFont="1" applyFill="1" applyBorder="1" applyAlignment="1">
      <alignment horizontal="center"/>
    </xf>
    <xf numFmtId="0" fontId="20" fillId="16" borderId="107" xfId="9" applyFont="1" applyFill="1" applyBorder="1" applyAlignment="1">
      <alignment horizontal="center"/>
    </xf>
    <xf numFmtId="0" fontId="13" fillId="0" borderId="112" xfId="8" applyBorder="1" applyAlignment="1">
      <alignment horizontal="center" vertical="center" wrapText="1"/>
    </xf>
    <xf numFmtId="0" fontId="13" fillId="0" borderId="8" xfId="8" applyBorder="1" applyAlignment="1">
      <alignment horizontal="center" vertical="center" wrapText="1"/>
    </xf>
    <xf numFmtId="0" fontId="13" fillId="0" borderId="145" xfId="8" applyBorder="1" applyAlignment="1">
      <alignment horizontal="center" vertical="center" wrapText="1"/>
    </xf>
    <xf numFmtId="0" fontId="13" fillId="0" borderId="154" xfId="8" applyBorder="1" applyAlignment="1">
      <alignment horizontal="center" vertical="center" wrapText="1"/>
    </xf>
    <xf numFmtId="0" fontId="13" fillId="0" borderId="7" xfId="8" applyBorder="1" applyAlignment="1">
      <alignment horizontal="center" vertical="center" wrapText="1"/>
    </xf>
    <xf numFmtId="0" fontId="13" fillId="0" borderId="155" xfId="8" applyBorder="1" applyAlignment="1">
      <alignment horizontal="center" vertical="center" wrapText="1"/>
    </xf>
    <xf numFmtId="0" fontId="1" fillId="9" borderId="114" xfId="9" applyFill="1" applyBorder="1" applyAlignment="1">
      <alignment horizontal="left" vertical="center"/>
    </xf>
    <xf numFmtId="0" fontId="1" fillId="9" borderId="113" xfId="9" applyFill="1" applyBorder="1" applyAlignment="1">
      <alignment horizontal="left" vertical="center"/>
    </xf>
    <xf numFmtId="0" fontId="1" fillId="9" borderId="157" xfId="9" applyFill="1" applyBorder="1" applyAlignment="1">
      <alignment horizontal="left" vertical="center"/>
    </xf>
    <xf numFmtId="0" fontId="1" fillId="9" borderId="158" xfId="9" applyFill="1" applyBorder="1" applyAlignment="1">
      <alignment horizontal="left" vertical="center"/>
    </xf>
    <xf numFmtId="0" fontId="13" fillId="0" borderId="114" xfId="8" quotePrefix="1" applyBorder="1" applyAlignment="1">
      <alignment horizontal="center" vertical="center" wrapText="1"/>
    </xf>
    <xf numFmtId="0" fontId="13" fillId="0" borderId="157" xfId="8" quotePrefix="1" applyBorder="1" applyAlignment="1">
      <alignment horizontal="center" vertical="center" wrapText="1"/>
    </xf>
    <xf numFmtId="10" fontId="13" fillId="0" borderId="153" xfId="8" applyNumberFormat="1" applyBorder="1" applyAlignment="1">
      <alignment horizontal="center" vertical="center"/>
    </xf>
    <xf numFmtId="10" fontId="13" fillId="0" borderId="156" xfId="8" applyNumberFormat="1" applyBorder="1" applyAlignment="1">
      <alignment horizontal="center" vertical="center"/>
    </xf>
    <xf numFmtId="10" fontId="13" fillId="0" borderId="112" xfId="8" applyNumberFormat="1" applyBorder="1" applyAlignment="1">
      <alignment horizontal="center" vertical="center"/>
    </xf>
    <xf numFmtId="10" fontId="13" fillId="0" borderId="145" xfId="8" applyNumberFormat="1" applyBorder="1" applyAlignment="1">
      <alignment horizontal="center" vertical="center"/>
    </xf>
    <xf numFmtId="10" fontId="0" fillId="0" borderId="154" xfId="10" applyNumberFormat="1" applyFont="1" applyBorder="1" applyAlignment="1">
      <alignment horizontal="center" vertical="center"/>
    </xf>
    <xf numFmtId="10" fontId="0" fillId="0" borderId="155" xfId="10" applyNumberFormat="1" applyFont="1" applyBorder="1" applyAlignment="1">
      <alignment horizontal="center" vertical="center"/>
    </xf>
    <xf numFmtId="0" fontId="13" fillId="0" borderId="153" xfId="8" applyBorder="1" applyAlignment="1">
      <alignment horizontal="center" vertical="center" wrapText="1"/>
    </xf>
    <xf numFmtId="0" fontId="13" fillId="0" borderId="9" xfId="8" applyBorder="1" applyAlignment="1">
      <alignment horizontal="center" vertical="center" wrapText="1"/>
    </xf>
    <xf numFmtId="0" fontId="13" fillId="0" borderId="156" xfId="8" applyBorder="1" applyAlignment="1">
      <alignment horizontal="center" vertical="center" wrapText="1"/>
    </xf>
    <xf numFmtId="9" fontId="13" fillId="0" borderId="112" xfId="2" applyFont="1" applyFill="1" applyBorder="1" applyAlignment="1">
      <alignment horizontal="center" vertical="center" wrapText="1"/>
    </xf>
    <xf numFmtId="9" fontId="13" fillId="0" borderId="8" xfId="2" applyFont="1" applyFill="1" applyBorder="1" applyAlignment="1">
      <alignment horizontal="center" vertical="center" wrapText="1"/>
    </xf>
    <xf numFmtId="9" fontId="13" fillId="0" borderId="145" xfId="2" applyFont="1" applyFill="1" applyBorder="1" applyAlignment="1">
      <alignment horizontal="center" vertical="center" wrapText="1"/>
    </xf>
    <xf numFmtId="10" fontId="13" fillId="0" borderId="154" xfId="8" quotePrefix="1" applyNumberFormat="1" applyBorder="1" applyAlignment="1">
      <alignment horizontal="center" vertical="center" wrapText="1"/>
    </xf>
    <xf numFmtId="10" fontId="13" fillId="0" borderId="7" xfId="8" quotePrefix="1" applyNumberFormat="1" applyBorder="1" applyAlignment="1">
      <alignment horizontal="center" vertical="center" wrapText="1"/>
    </xf>
    <xf numFmtId="10" fontId="13" fillId="0" borderId="155" xfId="8" quotePrefix="1" applyNumberFormat="1" applyBorder="1" applyAlignment="1">
      <alignment horizontal="center" vertical="center" wrapText="1"/>
    </xf>
    <xf numFmtId="10" fontId="13" fillId="0" borderId="154" xfId="8" quotePrefix="1" applyNumberFormat="1" applyBorder="1" applyAlignment="1">
      <alignment horizontal="center" vertical="center"/>
    </xf>
    <xf numFmtId="10" fontId="13" fillId="0" borderId="155" xfId="8" quotePrefix="1" applyNumberFormat="1" applyBorder="1" applyAlignment="1">
      <alignment horizontal="center" vertical="center"/>
    </xf>
    <xf numFmtId="0" fontId="13" fillId="0" borderId="0" xfId="8" applyAlignment="1">
      <alignment horizontal="center" vertical="center" wrapText="1"/>
    </xf>
    <xf numFmtId="0" fontId="13" fillId="0" borderId="65" xfId="8" applyBorder="1" applyAlignment="1">
      <alignment horizontal="center" vertical="center" wrapText="1"/>
    </xf>
    <xf numFmtId="0" fontId="13" fillId="0" borderId="0" xfId="8" quotePrefix="1" applyAlignment="1">
      <alignment horizontal="center" vertical="center" wrapText="1"/>
    </xf>
    <xf numFmtId="0" fontId="13" fillId="0" borderId="65" xfId="8" quotePrefix="1" applyBorder="1" applyAlignment="1">
      <alignment horizontal="center" vertical="center" wrapText="1"/>
    </xf>
    <xf numFmtId="0" fontId="17" fillId="12" borderId="13" xfId="8" applyFont="1" applyFill="1" applyBorder="1" applyAlignment="1">
      <alignment horizontal="center" vertical="center"/>
    </xf>
    <xf numFmtId="0" fontId="17" fillId="12" borderId="96" xfId="8" applyFont="1" applyFill="1" applyBorder="1" applyAlignment="1">
      <alignment horizontal="center" vertical="center"/>
    </xf>
    <xf numFmtId="0" fontId="17" fillId="12" borderId="12" xfId="8" applyFont="1" applyFill="1" applyBorder="1" applyAlignment="1">
      <alignment horizontal="center" vertical="center"/>
    </xf>
    <xf numFmtId="0" fontId="13" fillId="0" borderId="44" xfId="8" applyBorder="1" applyAlignment="1">
      <alignment horizontal="center" vertical="center" wrapText="1"/>
    </xf>
    <xf numFmtId="0" fontId="13" fillId="0" borderId="45" xfId="8" applyBorder="1" applyAlignment="1">
      <alignment horizontal="center" vertical="center" wrapText="1"/>
    </xf>
    <xf numFmtId="10" fontId="13" fillId="0" borderId="159" xfId="2" applyNumberFormat="1" applyFont="1" applyBorder="1" applyAlignment="1">
      <alignment horizontal="center" vertical="center" wrapText="1"/>
    </xf>
    <xf numFmtId="10" fontId="13" fillId="0" borderId="11" xfId="2" applyNumberFormat="1" applyFont="1" applyBorder="1" applyAlignment="1">
      <alignment horizontal="center" vertical="center" wrapText="1"/>
    </xf>
    <xf numFmtId="10" fontId="13" fillId="0" borderId="46" xfId="2" applyNumberFormat="1" applyFont="1" applyBorder="1" applyAlignment="1">
      <alignment horizontal="center" vertical="center" wrapText="1"/>
    </xf>
    <xf numFmtId="10" fontId="13" fillId="0" borderId="10" xfId="2" applyNumberFormat="1" applyFont="1" applyBorder="1" applyAlignment="1">
      <alignment horizontal="center" vertical="center"/>
    </xf>
    <xf numFmtId="10" fontId="13" fillId="0" borderId="47" xfId="2" applyNumberFormat="1" applyFont="1" applyBorder="1" applyAlignment="1">
      <alignment horizontal="center" vertical="center"/>
    </xf>
    <xf numFmtId="10" fontId="13" fillId="0" borderId="9" xfId="2" applyNumberFormat="1" applyFont="1" applyBorder="1" applyAlignment="1">
      <alignment horizontal="center" vertical="center"/>
    </xf>
    <xf numFmtId="10" fontId="13" fillId="0" borderId="6" xfId="2" applyNumberFormat="1" applyFont="1" applyBorder="1" applyAlignment="1">
      <alignment horizontal="center" vertical="center"/>
    </xf>
    <xf numFmtId="10" fontId="13" fillId="0" borderId="11" xfId="2" applyNumberFormat="1" applyFont="1" applyBorder="1" applyAlignment="1">
      <alignment horizontal="center" vertical="center"/>
    </xf>
    <xf numFmtId="10" fontId="13" fillId="0" borderId="46" xfId="2" applyNumberFormat="1" applyFont="1" applyBorder="1" applyAlignment="1">
      <alignment horizontal="center" vertical="center"/>
    </xf>
    <xf numFmtId="0" fontId="13" fillId="0" borderId="112" xfId="8" applyBorder="1" applyAlignment="1">
      <alignment horizontal="center" vertical="center"/>
    </xf>
    <xf numFmtId="0" fontId="13" fillId="0" borderId="154" xfId="8" quotePrefix="1" applyBorder="1" applyAlignment="1">
      <alignment horizontal="center" vertical="center" wrapText="1"/>
    </xf>
    <xf numFmtId="0" fontId="13" fillId="0" borderId="153" xfId="8" quotePrefix="1" applyBorder="1" applyAlignment="1">
      <alignment horizontal="center" vertical="center" wrapText="1"/>
    </xf>
    <xf numFmtId="0" fontId="13" fillId="0" borderId="9" xfId="8" quotePrefix="1" applyBorder="1" applyAlignment="1">
      <alignment horizontal="center" vertical="center" wrapText="1"/>
    </xf>
    <xf numFmtId="0" fontId="13" fillId="0" borderId="6" xfId="8" quotePrefix="1" applyBorder="1" applyAlignment="1">
      <alignment horizontal="center" vertical="center" wrapText="1"/>
    </xf>
    <xf numFmtId="10" fontId="13" fillId="0" borderId="112" xfId="8" quotePrefix="1" applyNumberFormat="1" applyBorder="1" applyAlignment="1">
      <alignment horizontal="center" vertical="center" wrapText="1"/>
    </xf>
    <xf numFmtId="10" fontId="13" fillId="0" borderId="8" xfId="8" quotePrefix="1" applyNumberFormat="1" applyBorder="1" applyAlignment="1">
      <alignment horizontal="center" vertical="center" wrapText="1"/>
    </xf>
    <xf numFmtId="10" fontId="13" fillId="0" borderId="5" xfId="8" quotePrefix="1" applyNumberFormat="1" applyBorder="1" applyAlignment="1">
      <alignment horizontal="center" vertical="center" wrapText="1"/>
    </xf>
    <xf numFmtId="10" fontId="13" fillId="0" borderId="4" xfId="8" quotePrefix="1" applyNumberFormat="1" applyBorder="1" applyAlignment="1">
      <alignment horizontal="center" vertical="center" wrapText="1"/>
    </xf>
    <xf numFmtId="164" fontId="13" fillId="0" borderId="112" xfId="8" applyNumberFormat="1" applyBorder="1" applyAlignment="1">
      <alignment horizontal="center" vertical="center"/>
    </xf>
    <xf numFmtId="164" fontId="13" fillId="0" borderId="8" xfId="8" applyNumberFormat="1" applyBorder="1" applyAlignment="1">
      <alignment horizontal="center" vertical="center"/>
    </xf>
    <xf numFmtId="164" fontId="13" fillId="0" borderId="160" xfId="8" applyNumberFormat="1" applyBorder="1" applyAlignment="1">
      <alignment horizontal="center" vertical="center"/>
    </xf>
    <xf numFmtId="10" fontId="13" fillId="0" borderId="154" xfId="8" applyNumberFormat="1" applyBorder="1" applyAlignment="1">
      <alignment horizontal="center" vertical="center"/>
    </xf>
    <xf numFmtId="10" fontId="13" fillId="0" borderId="7" xfId="8" applyNumberFormat="1" applyBorder="1" applyAlignment="1">
      <alignment horizontal="center" vertical="center"/>
    </xf>
    <xf numFmtId="10" fontId="13" fillId="0" borderId="161" xfId="8" applyNumberFormat="1" applyBorder="1" applyAlignment="1">
      <alignment horizontal="center" vertical="center"/>
    </xf>
    <xf numFmtId="0" fontId="13" fillId="0" borderId="160" xfId="8" applyBorder="1" applyAlignment="1">
      <alignment horizontal="center" vertical="center"/>
    </xf>
    <xf numFmtId="10" fontId="13" fillId="0" borderId="9" xfId="8" applyNumberFormat="1" applyBorder="1" applyAlignment="1">
      <alignment horizontal="center" vertical="center"/>
    </xf>
    <xf numFmtId="10" fontId="13" fillId="0" borderId="8" xfId="8" applyNumberFormat="1" applyBorder="1" applyAlignment="1">
      <alignment horizontal="center" vertical="center"/>
    </xf>
  </cellXfs>
  <cellStyles count="12">
    <cellStyle name="20% - Accent1" xfId="6" builtinId="30"/>
    <cellStyle name="40% - Accent1" xfId="7" builtinId="31"/>
    <cellStyle name="Accent1" xfId="5" builtinId="29"/>
    <cellStyle name="Currency" xfId="1" builtinId="4"/>
    <cellStyle name="Heading 1" xfId="3" builtinId="16"/>
    <cellStyle name="Heading 2" xfId="4" builtinId="17"/>
    <cellStyle name="Normal" xfId="0" builtinId="0"/>
    <cellStyle name="Normal 2" xfId="8" xr:uid="{414A6D3D-2D82-471A-9C3A-150603E4F4B2}"/>
    <cellStyle name="Normal 3" xfId="9" xr:uid="{2DDB7E45-864A-41FC-9D4A-FC3686B38A26}"/>
    <cellStyle name="Normal 4" xfId="11" xr:uid="{64AD515C-D4D1-437F-9C06-B5E206284A31}"/>
    <cellStyle name="Percent" xfId="2" builtinId="5"/>
    <cellStyle name="Percent 2" xfId="10" xr:uid="{7EE80690-DDEA-47EE-A97C-DE6533F9129E}"/>
  </cellStyles>
  <dxfs count="5">
    <dxf>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30" formatCode="@"/>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30" formatCode="@"/>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Aptos Narrow"/>
        <family val="2"/>
        <scheme val="minor"/>
      </font>
      <numFmt numFmtId="30" formatCode="@"/>
      <alignment horizontal="center"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47831</xdr:colOff>
      <xdr:row>9</xdr:row>
      <xdr:rowOff>120651</xdr:rowOff>
    </xdr:from>
    <xdr:ext cx="488743" cy="67870"/>
    <xdr:sp macro="" textlink="">
      <xdr:nvSpPr>
        <xdr:cNvPr id="2" name="Shape 14">
          <a:extLst>
            <a:ext uri="{FF2B5EF4-FFF2-40B4-BE49-F238E27FC236}">
              <a16:creationId xmlns:a16="http://schemas.microsoft.com/office/drawing/2014/main" id="{A9A3192D-9780-4318-934C-AE47F5B6191F}"/>
            </a:ext>
          </a:extLst>
        </xdr:cNvPr>
        <xdr:cNvSpPr/>
      </xdr:nvSpPr>
      <xdr:spPr>
        <a:xfrm rot="5220406">
          <a:off x="7906843" y="1700914"/>
          <a:ext cx="67870" cy="488743"/>
        </a:xfrm>
        <a:custGeom>
          <a:avLst/>
          <a:gdLst/>
          <a:ahLst/>
          <a:cxnLst/>
          <a:rect l="0" t="0" r="0" b="0"/>
          <a:pathLst>
            <a:path w="67310" h="1668145">
              <a:moveTo>
                <a:pt x="0" y="1594933"/>
              </a:moveTo>
              <a:lnTo>
                <a:pt x="32244" y="1668048"/>
              </a:lnTo>
              <a:lnTo>
                <a:pt x="61181" y="1607660"/>
              </a:lnTo>
              <a:lnTo>
                <a:pt x="30352" y="1607660"/>
              </a:lnTo>
              <a:lnTo>
                <a:pt x="30525" y="1596117"/>
              </a:lnTo>
              <a:lnTo>
                <a:pt x="30534" y="1595573"/>
              </a:lnTo>
              <a:lnTo>
                <a:pt x="36094" y="1595573"/>
              </a:lnTo>
              <a:lnTo>
                <a:pt x="0" y="1594933"/>
              </a:lnTo>
              <a:close/>
            </a:path>
            <a:path w="67310" h="1668145">
              <a:moveTo>
                <a:pt x="60041" y="0"/>
              </a:moveTo>
              <a:lnTo>
                <a:pt x="54481" y="0"/>
              </a:lnTo>
              <a:lnTo>
                <a:pt x="30352" y="1607660"/>
              </a:lnTo>
              <a:lnTo>
                <a:pt x="35913" y="1607660"/>
              </a:lnTo>
              <a:lnTo>
                <a:pt x="60041" y="0"/>
              </a:lnTo>
              <a:close/>
            </a:path>
            <a:path w="67310" h="1668145">
              <a:moveTo>
                <a:pt x="36094" y="1595573"/>
              </a:moveTo>
              <a:lnTo>
                <a:pt x="35913" y="1607660"/>
              </a:lnTo>
              <a:lnTo>
                <a:pt x="61181" y="1607660"/>
              </a:lnTo>
              <a:lnTo>
                <a:pt x="66712" y="1596117"/>
              </a:lnTo>
              <a:lnTo>
                <a:pt x="36094" y="1595573"/>
              </a:lnTo>
              <a:close/>
            </a:path>
          </a:pathLst>
        </a:custGeom>
        <a:solidFill>
          <a:srgbClr val="4471C4">
            <a:alpha val="50000"/>
          </a:srgbClr>
        </a:solidFill>
        <a:ln w="12700">
          <a:solidFill>
            <a:schemeClr val="accent2">
              <a:lumMod val="75000"/>
            </a:schemeClr>
          </a:solidFill>
        </a:ln>
      </xdr:spPr>
    </xdr:sp>
    <xdr:clientData/>
  </xdr:oneCellAnchor>
  <xdr:twoCellAnchor>
    <xdr:from>
      <xdr:col>13</xdr:col>
      <xdr:colOff>38099</xdr:colOff>
      <xdr:row>12</xdr:row>
      <xdr:rowOff>9525</xdr:rowOff>
    </xdr:from>
    <xdr:to>
      <xdr:col>13</xdr:col>
      <xdr:colOff>98424</xdr:colOff>
      <xdr:row>17</xdr:row>
      <xdr:rowOff>9525</xdr:rowOff>
    </xdr:to>
    <xdr:sp macro="" textlink="">
      <xdr:nvSpPr>
        <xdr:cNvPr id="3" name="Left Brace 2">
          <a:extLst>
            <a:ext uri="{FF2B5EF4-FFF2-40B4-BE49-F238E27FC236}">
              <a16:creationId xmlns:a16="http://schemas.microsoft.com/office/drawing/2014/main" id="{6471EFF6-AF12-49BB-98FE-DBF3085E08A3}"/>
            </a:ext>
          </a:extLst>
        </xdr:cNvPr>
        <xdr:cNvSpPr/>
      </xdr:nvSpPr>
      <xdr:spPr>
        <a:xfrm flipH="1">
          <a:off x="9915524" y="2524125"/>
          <a:ext cx="60325" cy="981075"/>
        </a:xfrm>
        <a:prstGeom prst="leftBrace">
          <a:avLst/>
        </a:prstGeom>
        <a:ln w="15875"/>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dp-my.sharepoint.com/personal/ananda_basch_undp_org/Documents/Testing%20GMS%20PBI.xlsx" TargetMode="External"/><Relationship Id="rId1" Type="http://schemas.openxmlformats.org/officeDocument/2006/relationships/externalLinkPath" Target="https://undp.sharepoint.com/personal/ananda_basch_undp_org/Documents/Testing%20GMS%20P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ing GMS PBI"/>
      <sheetName val="00097591"/>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DB611B-9B33-47F8-8C63-3331B6F0211A}" name="CONFIG" displayName="CONFIG" ref="B2:E266" totalsRowShown="0" headerRowDxfId="4">
  <autoFilter ref="B2:E266" xr:uid="{A52C29F7-DDDA-433A-A8E6-F85A6BFD138B}"/>
  <tableColumns count="4">
    <tableColumn id="8" xr3:uid="{56CAEA37-11FB-4A55-9594-916190D207FA}" name="AGENCY" dataDxfId="3"/>
    <tableColumn id="9" xr3:uid="{3E65D307-92A5-4167-905E-22508258A0DA}" name="DEPARTMENT_CODE" dataDxfId="2"/>
    <tableColumn id="10" xr3:uid="{5E70766E-90F0-4A4C-826A-AC2EAD9C2347}" name="OPERATING_UNIT" dataDxfId="1"/>
    <tableColumn id="11" xr3:uid="{C0B383D2-DF9F-4AB6-92EE-D8022D9BAB53}" name="FUND_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6D29-ED54-436C-A475-DD74F2FEA9B0}">
  <sheetPr>
    <tabColor theme="5" tint="0.79998168889431442"/>
  </sheetPr>
  <dimension ref="A1:H24"/>
  <sheetViews>
    <sheetView zoomScale="145" zoomScaleNormal="145" workbookViewId="0">
      <selection activeCell="G6" sqref="G6"/>
    </sheetView>
  </sheetViews>
  <sheetFormatPr defaultColWidth="9" defaultRowHeight="15" x14ac:dyDescent="0.25"/>
  <cols>
    <col min="1" max="4" width="20.140625" style="145" customWidth="1"/>
    <col min="5" max="5" width="22.7109375" style="145" customWidth="1"/>
    <col min="6" max="6" width="21.42578125" style="145" customWidth="1"/>
    <col min="7" max="7" width="20.140625" style="145" customWidth="1"/>
    <col min="8" max="8" width="10.140625" style="145" bestFit="1" customWidth="1"/>
    <col min="9" max="16384" width="9" style="145"/>
  </cols>
  <sheetData>
    <row r="1" spans="1:8" ht="96.75" customHeight="1" x14ac:dyDescent="0.25">
      <c r="A1" s="489" t="s">
        <v>0</v>
      </c>
      <c r="B1" s="490"/>
      <c r="C1" s="490"/>
      <c r="D1" s="490"/>
      <c r="E1" s="490"/>
      <c r="F1" s="490"/>
      <c r="G1" s="490"/>
    </row>
    <row r="2" spans="1:8" ht="18.600000000000001" customHeight="1" x14ac:dyDescent="0.25">
      <c r="A2" s="86"/>
      <c r="B2" s="86"/>
      <c r="C2" s="1"/>
      <c r="D2" s="1"/>
      <c r="E2" s="86"/>
      <c r="F2" s="86"/>
      <c r="G2" s="86"/>
    </row>
    <row r="3" spans="1:8" ht="18.600000000000001" customHeight="1" x14ac:dyDescent="0.35">
      <c r="A3" s="491" t="s">
        <v>1</v>
      </c>
      <c r="B3" s="491"/>
      <c r="C3" s="491"/>
      <c r="D3" s="491"/>
      <c r="E3" s="491"/>
      <c r="F3" s="491"/>
      <c r="G3" s="491"/>
    </row>
    <row r="4" spans="1:8" ht="18.600000000000001" customHeight="1" thickBot="1" x14ac:dyDescent="0.35">
      <c r="A4" s="106"/>
      <c r="B4" s="1"/>
      <c r="C4" s="1"/>
      <c r="D4" s="1"/>
      <c r="E4" s="107"/>
      <c r="F4" s="1"/>
      <c r="G4" s="1"/>
    </row>
    <row r="5" spans="1:8" ht="21.6" customHeight="1" thickBot="1" x14ac:dyDescent="0.35">
      <c r="A5" s="282" t="s">
        <v>2</v>
      </c>
      <c r="B5" s="107"/>
      <c r="C5" s="107"/>
      <c r="D5" s="107"/>
      <c r="E5" s="283"/>
      <c r="F5" s="284"/>
      <c r="G5" s="233">
        <v>54980000</v>
      </c>
    </row>
    <row r="6" spans="1:8" ht="18.600000000000001" customHeight="1" thickBot="1" x14ac:dyDescent="0.35">
      <c r="A6" s="285"/>
      <c r="B6" s="107"/>
      <c r="C6" s="107"/>
      <c r="D6" s="107"/>
      <c r="E6" s="283"/>
      <c r="F6" s="107"/>
      <c r="G6" s="107"/>
    </row>
    <row r="7" spans="1:8" ht="21.6" customHeight="1" thickBot="1" x14ac:dyDescent="0.35">
      <c r="A7" s="282" t="s">
        <v>3</v>
      </c>
      <c r="B7" s="107"/>
      <c r="C7" s="107"/>
      <c r="D7" s="107"/>
      <c r="E7" s="283"/>
      <c r="F7" s="286"/>
      <c r="G7" s="234">
        <v>8</v>
      </c>
    </row>
    <row r="8" spans="1:8" ht="18.600000000000001" customHeight="1" x14ac:dyDescent="0.3">
      <c r="A8" s="287"/>
      <c r="B8" s="213"/>
      <c r="C8" s="213"/>
      <c r="D8" s="213"/>
      <c r="E8" s="213"/>
      <c r="F8" s="107"/>
      <c r="G8" s="107"/>
    </row>
    <row r="9" spans="1:8" ht="18.600000000000001" customHeight="1" x14ac:dyDescent="0.35">
      <c r="A9" s="491" t="s">
        <v>4</v>
      </c>
      <c r="B9" s="491"/>
      <c r="C9" s="491"/>
      <c r="D9" s="491"/>
      <c r="E9" s="491"/>
      <c r="F9" s="491"/>
      <c r="G9" s="491"/>
    </row>
    <row r="10" spans="1:8" ht="18.600000000000001" customHeight="1" x14ac:dyDescent="0.3">
      <c r="A10" s="82" t="s">
        <v>5</v>
      </c>
      <c r="B10" s="82"/>
      <c r="C10" s="82"/>
      <c r="D10" s="82"/>
      <c r="E10" s="82"/>
      <c r="F10" s="82"/>
      <c r="G10" s="90">
        <f>G5-(G5/(1+G7/100))</f>
        <v>4072592.592592597</v>
      </c>
    </row>
    <row r="11" spans="1:8" ht="18.600000000000001" customHeight="1" thickBot="1" x14ac:dyDescent="0.35">
      <c r="A11" s="82" t="s">
        <v>6</v>
      </c>
      <c r="B11" s="82"/>
      <c r="C11" s="82"/>
      <c r="D11" s="82"/>
      <c r="E11" s="82"/>
      <c r="F11" s="82"/>
      <c r="G11" s="83">
        <f>G5-G10</f>
        <v>50907407.407407403</v>
      </c>
      <c r="H11" s="214"/>
    </row>
    <row r="12" spans="1:8" ht="18.600000000000001" customHeight="1" thickBot="1" x14ac:dyDescent="0.35">
      <c r="A12" s="101" t="s">
        <v>7</v>
      </c>
      <c r="B12" s="102"/>
      <c r="C12" s="102"/>
      <c r="D12" s="102"/>
      <c r="E12" s="102"/>
      <c r="F12" s="102"/>
      <c r="G12" s="103">
        <f>SUM(G10:G11)</f>
        <v>54980000</v>
      </c>
    </row>
    <row r="13" spans="1:8" ht="18.600000000000001" customHeight="1" x14ac:dyDescent="0.3">
      <c r="A13" s="213"/>
      <c r="B13" s="213"/>
      <c r="C13" s="213"/>
      <c r="D13" s="213"/>
      <c r="E13" s="213"/>
      <c r="F13" s="213"/>
      <c r="G13" s="107"/>
    </row>
    <row r="14" spans="1:8" ht="18.600000000000001" customHeight="1" thickBot="1" x14ac:dyDescent="0.4">
      <c r="A14" s="491" t="s">
        <v>8</v>
      </c>
      <c r="B14" s="491"/>
      <c r="C14" s="491"/>
      <c r="D14" s="491"/>
      <c r="E14" s="491"/>
      <c r="F14" s="491"/>
      <c r="G14" s="491"/>
    </row>
    <row r="15" spans="1:8" ht="18.600000000000001" customHeight="1" thickBot="1" x14ac:dyDescent="0.35">
      <c r="A15" s="270" t="s">
        <v>9</v>
      </c>
      <c r="B15" s="271"/>
      <c r="C15" s="494" t="s">
        <v>10</v>
      </c>
      <c r="D15" s="494"/>
      <c r="E15" s="494"/>
      <c r="F15" s="494"/>
      <c r="G15" s="103">
        <f>G10</f>
        <v>4072592.592592597</v>
      </c>
    </row>
    <row r="16" spans="1:8" ht="18.600000000000001" customHeight="1" x14ac:dyDescent="0.3">
      <c r="A16" s="213"/>
      <c r="B16" s="213"/>
      <c r="C16" s="213"/>
      <c r="D16" s="213"/>
      <c r="E16" s="213"/>
      <c r="F16" s="213"/>
      <c r="G16" s="107"/>
    </row>
    <row r="17" spans="1:7" ht="18.600000000000001" customHeight="1" thickBot="1" x14ac:dyDescent="0.4">
      <c r="A17" s="491" t="s">
        <v>11</v>
      </c>
      <c r="B17" s="491"/>
      <c r="C17" s="491"/>
      <c r="D17" s="491"/>
      <c r="E17" s="491"/>
      <c r="F17" s="491"/>
      <c r="G17" s="491"/>
    </row>
    <row r="18" spans="1:7" ht="18.600000000000001" customHeight="1" thickBot="1" x14ac:dyDescent="0.35">
      <c r="A18" s="270" t="s">
        <v>12</v>
      </c>
      <c r="B18" s="271"/>
      <c r="C18" s="275" t="s">
        <v>13</v>
      </c>
      <c r="D18" s="276">
        <v>11300</v>
      </c>
      <c r="E18" s="275" t="s">
        <v>14</v>
      </c>
      <c r="F18" s="276" t="s">
        <v>15</v>
      </c>
      <c r="G18" s="103">
        <f>-G10</f>
        <v>-4072592.592592597</v>
      </c>
    </row>
    <row r="19" spans="1:7" ht="15.75" customHeight="1" x14ac:dyDescent="0.25">
      <c r="A19" s="1"/>
      <c r="B19" s="1"/>
      <c r="C19" s="1"/>
      <c r="D19" s="1"/>
      <c r="E19" s="1"/>
      <c r="F19" s="1"/>
      <c r="G19" s="1"/>
    </row>
    <row r="20" spans="1:7" ht="15.75" customHeight="1" x14ac:dyDescent="0.25">
      <c r="A20" s="493" t="s">
        <v>16</v>
      </c>
      <c r="B20" s="493"/>
      <c r="C20" s="493"/>
      <c r="D20" s="493"/>
      <c r="E20" s="493"/>
      <c r="F20" s="493"/>
      <c r="G20" s="493"/>
    </row>
    <row r="21" spans="1:7" ht="48.6" customHeight="1" x14ac:dyDescent="0.25">
      <c r="A21" s="495" t="s">
        <v>17</v>
      </c>
      <c r="B21" s="495"/>
      <c r="C21" s="495"/>
      <c r="D21" s="495"/>
      <c r="E21" s="495"/>
      <c r="F21" s="495"/>
      <c r="G21" s="495"/>
    </row>
    <row r="22" spans="1:7" ht="30.6" customHeight="1" x14ac:dyDescent="0.25">
      <c r="A22" s="492" t="s">
        <v>18</v>
      </c>
      <c r="B22" s="492"/>
      <c r="C22" s="492"/>
      <c r="D22" s="492"/>
      <c r="E22" s="492"/>
      <c r="F22" s="492"/>
      <c r="G22" s="492"/>
    </row>
    <row r="23" spans="1:7" ht="15.75" customHeight="1" x14ac:dyDescent="0.25">
      <c r="A23" s="145" t="s">
        <v>19</v>
      </c>
    </row>
    <row r="24" spans="1:7" ht="15.75" customHeight="1" x14ac:dyDescent="0.25">
      <c r="A24" s="145" t="s">
        <v>20</v>
      </c>
    </row>
  </sheetData>
  <sheetProtection algorithmName="SHA-512" hashValue="TUf2/itr1Z1J4NJQv9nGgwpD5yCe+u7Iw/NXlLdVWRks3AwBsbzrboI2fsEoUIi9+ZmBwHyJVeBTVwlc+XOoPQ==" saltValue="dIAdTC+OMM11pNh3RlzYsw==" spinCount="100000" sheet="1" objects="1" scenarios="1"/>
  <mergeCells count="9">
    <mergeCell ref="A1:G1"/>
    <mergeCell ref="A3:G3"/>
    <mergeCell ref="A9:G9"/>
    <mergeCell ref="A17:G17"/>
    <mergeCell ref="A22:G22"/>
    <mergeCell ref="A20:G20"/>
    <mergeCell ref="A14:G14"/>
    <mergeCell ref="C15:F15"/>
    <mergeCell ref="A21:G21"/>
  </mergeCells>
  <dataValidations count="1">
    <dataValidation type="decimal" errorStyle="warning" operator="greaterThanOrEqual" allowBlank="1" showInputMessage="1" showErrorMessage="1" errorTitle="Minimum GMS rate" error="Please verify GMS rate. UNDP's new cost recovery rate is min 8% except certain funds " promptTitle="Enter GMS rate %" sqref="G7" xr:uid="{62A0BF29-61D7-4C97-B0A4-E2B9C4574651}">
      <formula1>0.08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E8C4-05A6-4289-A24C-6219C29DED9E}">
  <dimension ref="A1:P39"/>
  <sheetViews>
    <sheetView zoomScale="90" zoomScaleNormal="90" workbookViewId="0">
      <pane ySplit="4" topLeftCell="A9" activePane="bottomLeft" state="frozen"/>
      <selection activeCell="A21" sqref="A20:G21"/>
      <selection pane="bottomLeft" activeCell="A21" sqref="A20:G21"/>
    </sheetView>
  </sheetViews>
  <sheetFormatPr defaultColWidth="8" defaultRowHeight="15" x14ac:dyDescent="0.25"/>
  <cols>
    <col min="1" max="1" width="24.42578125" style="2" customWidth="1"/>
    <col min="2" max="2" width="8" style="2"/>
    <col min="3" max="3" width="16.140625" style="2" customWidth="1"/>
    <col min="4" max="4" width="46.42578125" style="2" customWidth="1"/>
    <col min="5" max="5" width="9.85546875" style="2" bestFit="1" customWidth="1"/>
    <col min="6" max="6" width="11.5703125" style="2" customWidth="1"/>
    <col min="7" max="7" width="15.140625" style="2" customWidth="1"/>
    <col min="8" max="8" width="14.42578125" style="3" customWidth="1"/>
    <col min="9" max="9" width="11.140625" style="2" customWidth="1"/>
    <col min="10" max="10" width="13.7109375" style="2" customWidth="1"/>
    <col min="11" max="11" width="15.140625" style="2" customWidth="1"/>
    <col min="12" max="14" width="13.7109375" style="2" customWidth="1"/>
    <col min="15" max="15" width="11" style="2" customWidth="1"/>
    <col min="16" max="16" width="16.42578125" style="2" customWidth="1"/>
    <col min="17" max="16384" width="8" style="2"/>
  </cols>
  <sheetData>
    <row r="1" spans="1:16" ht="15.75" x14ac:dyDescent="0.25">
      <c r="A1" s="10" t="s">
        <v>755</v>
      </c>
      <c r="D1" s="9"/>
      <c r="E1" s="8"/>
      <c r="F1" s="6"/>
      <c r="G1" s="558"/>
      <c r="H1" s="558"/>
      <c r="I1" s="558"/>
    </row>
    <row r="2" spans="1:16" ht="15.75" thickBot="1" x14ac:dyDescent="0.3">
      <c r="D2" s="7"/>
      <c r="E2" s="7"/>
      <c r="F2" s="6"/>
      <c r="G2" s="559" t="s">
        <v>99</v>
      </c>
      <c r="H2" s="559"/>
      <c r="I2" s="560"/>
      <c r="J2" s="666" t="s">
        <v>100</v>
      </c>
      <c r="K2" s="666"/>
      <c r="L2" s="666"/>
      <c r="M2" s="666"/>
      <c r="N2" s="666"/>
      <c r="O2" s="666"/>
    </row>
    <row r="3" spans="1:16" ht="15.95" customHeight="1" x14ac:dyDescent="0.25">
      <c r="D3" s="7"/>
      <c r="E3" s="7"/>
      <c r="F3" s="6"/>
      <c r="G3" s="568" t="s">
        <v>102</v>
      </c>
      <c r="H3" s="569"/>
      <c r="I3" s="570"/>
      <c r="J3" s="571" t="s">
        <v>102</v>
      </c>
      <c r="K3" s="572"/>
      <c r="L3" s="572"/>
      <c r="M3" s="572"/>
      <c r="N3" s="572"/>
      <c r="O3" s="573"/>
    </row>
    <row r="4" spans="1:16" ht="30" x14ac:dyDescent="0.25">
      <c r="A4" s="334" t="s">
        <v>103</v>
      </c>
      <c r="B4" s="664" t="s">
        <v>104</v>
      </c>
      <c r="C4" s="664"/>
      <c r="D4" s="225" t="s">
        <v>105</v>
      </c>
      <c r="E4" s="225" t="s">
        <v>76</v>
      </c>
      <c r="F4" s="484" t="s">
        <v>109</v>
      </c>
      <c r="G4" s="665"/>
      <c r="H4" s="650"/>
      <c r="I4" s="115"/>
      <c r="J4" s="116" t="s">
        <v>110</v>
      </c>
      <c r="K4" s="335" t="s">
        <v>111</v>
      </c>
      <c r="L4" s="335" t="s">
        <v>56</v>
      </c>
      <c r="M4" s="335" t="s">
        <v>112</v>
      </c>
      <c r="N4" s="335" t="s">
        <v>113</v>
      </c>
      <c r="O4" s="117"/>
    </row>
    <row r="5" spans="1:16" x14ac:dyDescent="0.25">
      <c r="A5" s="344"/>
      <c r="B5" s="344"/>
      <c r="C5" s="344"/>
      <c r="D5" s="345"/>
      <c r="E5" s="346"/>
      <c r="F5" s="256"/>
      <c r="G5" s="118" t="s">
        <v>115</v>
      </c>
      <c r="H5" s="340" t="s">
        <v>116</v>
      </c>
      <c r="I5" s="119" t="s">
        <v>117</v>
      </c>
      <c r="J5" s="118" t="s">
        <v>118</v>
      </c>
      <c r="K5" s="340" t="s">
        <v>119</v>
      </c>
      <c r="L5" s="340" t="s">
        <v>120</v>
      </c>
      <c r="M5" s="340" t="s">
        <v>118</v>
      </c>
      <c r="N5" s="340" t="s">
        <v>121</v>
      </c>
      <c r="O5" s="119" t="s">
        <v>122</v>
      </c>
    </row>
    <row r="6" spans="1:16" ht="39.6" customHeight="1" x14ac:dyDescent="0.25">
      <c r="A6" s="215" t="s">
        <v>124</v>
      </c>
      <c r="B6" s="216" t="s">
        <v>125</v>
      </c>
      <c r="C6" s="215"/>
      <c r="D6" s="280" t="s">
        <v>126</v>
      </c>
      <c r="E6" s="593" t="s">
        <v>130</v>
      </c>
      <c r="F6" s="598" t="s">
        <v>131</v>
      </c>
      <c r="G6" s="485">
        <v>0.44109999999999999</v>
      </c>
      <c r="H6" s="486">
        <v>0.55889999999999995</v>
      </c>
      <c r="I6" s="487">
        <f>SUM(G6:H6)</f>
        <v>1</v>
      </c>
      <c r="J6" s="120">
        <v>0.34910000000000002</v>
      </c>
      <c r="K6" s="364">
        <v>0.44109999999999999</v>
      </c>
      <c r="L6" s="364">
        <v>0.155</v>
      </c>
      <c r="M6" s="364">
        <v>4.58E-2</v>
      </c>
      <c r="N6" s="365">
        <v>8.9999999999999993E-3</v>
      </c>
      <c r="O6" s="121">
        <f>SUM(J6:N6)</f>
        <v>1</v>
      </c>
    </row>
    <row r="7" spans="1:16" ht="39.6" customHeight="1" x14ac:dyDescent="0.25">
      <c r="A7" s="215" t="s">
        <v>133</v>
      </c>
      <c r="B7" s="216" t="s">
        <v>125</v>
      </c>
      <c r="C7" s="215"/>
      <c r="D7" s="280" t="s">
        <v>134</v>
      </c>
      <c r="E7" s="593"/>
      <c r="F7" s="594"/>
      <c r="G7" s="485">
        <v>0.46939999999999998</v>
      </c>
      <c r="H7" s="486">
        <v>0.53059999999999996</v>
      </c>
      <c r="I7" s="487">
        <f>SUM(G7:H7)</f>
        <v>1</v>
      </c>
      <c r="J7" s="122">
        <v>0.32890000000000003</v>
      </c>
      <c r="K7" s="218">
        <v>0.46939999999999998</v>
      </c>
      <c r="L7" s="218">
        <v>0.1469</v>
      </c>
      <c r="M7" s="218">
        <v>4.58E-2</v>
      </c>
      <c r="N7" s="366">
        <v>8.9999999999999993E-3</v>
      </c>
      <c r="O7" s="121">
        <f>SUM(J7:N7)</f>
        <v>1</v>
      </c>
    </row>
    <row r="8" spans="1:16" ht="39.6" customHeight="1" x14ac:dyDescent="0.25">
      <c r="A8" s="215" t="s">
        <v>136</v>
      </c>
      <c r="B8" s="216" t="s">
        <v>125</v>
      </c>
      <c r="C8" s="215"/>
      <c r="D8" s="280" t="s">
        <v>137</v>
      </c>
      <c r="E8" s="593"/>
      <c r="F8" s="594"/>
      <c r="G8" s="485">
        <v>0.49569999999999997</v>
      </c>
      <c r="H8" s="486">
        <f>I8-G8</f>
        <v>0.50429999999999997</v>
      </c>
      <c r="I8" s="488">
        <v>1</v>
      </c>
      <c r="J8" s="122">
        <v>0.26290000000000002</v>
      </c>
      <c r="K8" s="218">
        <v>0.49569999999999997</v>
      </c>
      <c r="L8" s="218">
        <v>0.17610000000000001</v>
      </c>
      <c r="M8" s="218">
        <v>5.6300000000000003E-2</v>
      </c>
      <c r="N8" s="366">
        <v>8.9999999999999993E-3</v>
      </c>
      <c r="O8" s="121">
        <f>SUM(J8:N8)</f>
        <v>1</v>
      </c>
    </row>
    <row r="9" spans="1:16" ht="21.6" customHeight="1" x14ac:dyDescent="0.25">
      <c r="A9" s="215" t="s">
        <v>139</v>
      </c>
      <c r="B9" s="216" t="s">
        <v>125</v>
      </c>
      <c r="C9" s="215"/>
      <c r="D9" s="280" t="s">
        <v>140</v>
      </c>
      <c r="E9" s="593">
        <v>62141</v>
      </c>
      <c r="F9" s="599" t="s">
        <v>131</v>
      </c>
      <c r="G9" s="485">
        <v>0.74329999999999996</v>
      </c>
      <c r="H9" s="486">
        <f>I9-G9</f>
        <v>0.25670000000000004</v>
      </c>
      <c r="I9" s="488">
        <v>1</v>
      </c>
      <c r="J9" s="123">
        <v>0</v>
      </c>
      <c r="K9" s="218">
        <v>0.74329999999999996</v>
      </c>
      <c r="L9" s="218">
        <v>0.2477</v>
      </c>
      <c r="M9" s="367">
        <v>0</v>
      </c>
      <c r="N9" s="366">
        <v>8.9999999999999993E-3</v>
      </c>
      <c r="O9" s="121">
        <f>SUM(J9:N9)</f>
        <v>1</v>
      </c>
    </row>
    <row r="10" spans="1:16" ht="21.6" customHeight="1" x14ac:dyDescent="0.25">
      <c r="A10" s="215" t="s">
        <v>142</v>
      </c>
      <c r="B10" s="216" t="s">
        <v>125</v>
      </c>
      <c r="C10" s="215"/>
      <c r="D10" s="280" t="s">
        <v>140</v>
      </c>
      <c r="E10" s="593"/>
      <c r="F10" s="600"/>
      <c r="G10" s="485">
        <v>0.74329999999999996</v>
      </c>
      <c r="H10" s="486">
        <f>I10-G10</f>
        <v>0.25670000000000004</v>
      </c>
      <c r="I10" s="488">
        <v>1</v>
      </c>
      <c r="J10" s="123">
        <v>0</v>
      </c>
      <c r="K10" s="218">
        <v>0.74329999999999996</v>
      </c>
      <c r="L10" s="218">
        <v>0.2477</v>
      </c>
      <c r="M10" s="367">
        <v>0</v>
      </c>
      <c r="N10" s="366">
        <v>8.9999999999999993E-3</v>
      </c>
      <c r="O10" s="121">
        <f>SUM(J10:N10)</f>
        <v>1</v>
      </c>
    </row>
    <row r="11" spans="1:16" ht="15.6" customHeight="1" x14ac:dyDescent="0.25">
      <c r="A11" s="348"/>
      <c r="B11" s="348"/>
      <c r="C11" s="348"/>
      <c r="D11" s="348"/>
      <c r="E11" s="350"/>
      <c r="F11" s="257"/>
      <c r="G11" s="124" t="s">
        <v>145</v>
      </c>
      <c r="H11" s="360" t="s">
        <v>146</v>
      </c>
      <c r="I11" s="125" t="s">
        <v>117</v>
      </c>
      <c r="J11" s="126" t="s">
        <v>118</v>
      </c>
      <c r="K11" s="368" t="s">
        <v>147</v>
      </c>
      <c r="L11" s="368" t="s">
        <v>120</v>
      </c>
      <c r="M11" s="368" t="s">
        <v>118</v>
      </c>
      <c r="N11" s="368" t="s">
        <v>121</v>
      </c>
      <c r="O11" s="125" t="s">
        <v>122</v>
      </c>
    </row>
    <row r="12" spans="1:16" ht="15.6" customHeight="1" x14ac:dyDescent="0.25">
      <c r="A12" s="215" t="s">
        <v>149</v>
      </c>
      <c r="B12" s="215" t="s">
        <v>150</v>
      </c>
      <c r="C12" s="215"/>
      <c r="D12" s="351" t="s">
        <v>140</v>
      </c>
      <c r="E12" s="667">
        <v>62040</v>
      </c>
      <c r="F12" s="670" t="s">
        <v>153</v>
      </c>
      <c r="G12" s="685"/>
      <c r="H12" s="688">
        <v>1</v>
      </c>
      <c r="I12" s="691">
        <f>H12</f>
        <v>1</v>
      </c>
      <c r="J12" s="123">
        <v>0</v>
      </c>
      <c r="K12" s="218">
        <v>0.74329999999999996</v>
      </c>
      <c r="L12" s="218">
        <v>0.2477</v>
      </c>
      <c r="M12" s="367">
        <v>0</v>
      </c>
      <c r="N12" s="366">
        <v>8.9999999999999993E-3</v>
      </c>
      <c r="O12" s="128">
        <f>SUM(J12:N12)</f>
        <v>1</v>
      </c>
    </row>
    <row r="13" spans="1:16" ht="15.6" customHeight="1" x14ac:dyDescent="0.25">
      <c r="A13" s="215" t="s">
        <v>155</v>
      </c>
      <c r="B13" s="215" t="s">
        <v>150</v>
      </c>
      <c r="C13" s="215"/>
      <c r="D13" s="217" t="s">
        <v>156</v>
      </c>
      <c r="E13" s="668"/>
      <c r="F13" s="671"/>
      <c r="G13" s="686"/>
      <c r="H13" s="689"/>
      <c r="I13" s="692"/>
      <c r="J13" s="122">
        <v>0.33789999999999998</v>
      </c>
      <c r="K13" s="218">
        <v>0.37209999999999999</v>
      </c>
      <c r="L13" s="218">
        <v>0.2089</v>
      </c>
      <c r="M13" s="218">
        <v>7.2099999999999997E-2</v>
      </c>
      <c r="N13" s="366">
        <v>8.9999999999999993E-3</v>
      </c>
      <c r="O13" s="128">
        <f>SUM(J13:N13)</f>
        <v>0.99999999999999989</v>
      </c>
    </row>
    <row r="14" spans="1:16" ht="15.6" customHeight="1" x14ac:dyDescent="0.25">
      <c r="A14" s="215" t="s">
        <v>158</v>
      </c>
      <c r="B14" s="215" t="s">
        <v>150</v>
      </c>
      <c r="C14" s="215"/>
      <c r="D14" s="280" t="s">
        <v>126</v>
      </c>
      <c r="E14" s="668"/>
      <c r="F14" s="671"/>
      <c r="G14" s="686"/>
      <c r="H14" s="689"/>
      <c r="I14" s="692"/>
      <c r="J14" s="142">
        <v>0.34910000000000002</v>
      </c>
      <c r="K14" s="369">
        <v>0.44109999999999999</v>
      </c>
      <c r="L14" s="369">
        <v>0.155</v>
      </c>
      <c r="M14" s="369">
        <v>4.58E-2</v>
      </c>
      <c r="N14" s="219">
        <v>8.9999999999999993E-3</v>
      </c>
      <c r="O14" s="128">
        <f>SUM(J14:N14)</f>
        <v>1</v>
      </c>
      <c r="P14" s="5"/>
    </row>
    <row r="15" spans="1:16" ht="15.6" customHeight="1" x14ac:dyDescent="0.25">
      <c r="A15" s="215" t="s">
        <v>161</v>
      </c>
      <c r="B15" s="215" t="s">
        <v>150</v>
      </c>
      <c r="C15" s="215"/>
      <c r="D15" s="280" t="s">
        <v>134</v>
      </c>
      <c r="E15" s="668"/>
      <c r="F15" s="671"/>
      <c r="G15" s="686"/>
      <c r="H15" s="689"/>
      <c r="I15" s="692"/>
      <c r="J15" s="122">
        <v>0.32890000000000003</v>
      </c>
      <c r="K15" s="218">
        <v>0.46939999999999998</v>
      </c>
      <c r="L15" s="218">
        <v>0.1469</v>
      </c>
      <c r="M15" s="218">
        <v>4.58E-2</v>
      </c>
      <c r="N15" s="366">
        <v>8.9999999999999993E-3</v>
      </c>
      <c r="O15" s="128">
        <f>SUM(J15:N15)</f>
        <v>1</v>
      </c>
    </row>
    <row r="16" spans="1:16" ht="15.6" customHeight="1" x14ac:dyDescent="0.25">
      <c r="A16" s="215" t="s">
        <v>163</v>
      </c>
      <c r="B16" s="215" t="s">
        <v>150</v>
      </c>
      <c r="C16" s="215"/>
      <c r="D16" s="280" t="s">
        <v>137</v>
      </c>
      <c r="E16" s="669"/>
      <c r="F16" s="672"/>
      <c r="G16" s="687"/>
      <c r="H16" s="690"/>
      <c r="I16" s="693"/>
      <c r="J16" s="122">
        <v>0.26290000000000002</v>
      </c>
      <c r="K16" s="218">
        <v>0.49569999999999997</v>
      </c>
      <c r="L16" s="218">
        <v>0.17610000000000001</v>
      </c>
      <c r="M16" s="218">
        <v>5.6300000000000003E-2</v>
      </c>
      <c r="N16" s="366">
        <v>8.9999999999999993E-3</v>
      </c>
      <c r="O16" s="128">
        <f>SUM(J16:N16)</f>
        <v>1</v>
      </c>
    </row>
    <row r="17" spans="1:16" x14ac:dyDescent="0.25">
      <c r="A17" s="348"/>
      <c r="B17" s="348"/>
      <c r="C17" s="348"/>
      <c r="D17" s="348"/>
      <c r="E17" s="350"/>
      <c r="F17" s="257"/>
      <c r="G17" s="124" t="s">
        <v>165</v>
      </c>
      <c r="H17" s="360" t="s">
        <v>166</v>
      </c>
      <c r="I17" s="125" t="s">
        <v>117</v>
      </c>
      <c r="J17" s="126" t="s">
        <v>118</v>
      </c>
      <c r="K17" s="368" t="s">
        <v>167</v>
      </c>
      <c r="L17" s="368" t="s">
        <v>120</v>
      </c>
      <c r="M17" s="368" t="s">
        <v>118</v>
      </c>
      <c r="N17" s="368" t="s">
        <v>121</v>
      </c>
      <c r="O17" s="125" t="s">
        <v>122</v>
      </c>
      <c r="P17" s="4"/>
    </row>
    <row r="18" spans="1:16" x14ac:dyDescent="0.25">
      <c r="A18" s="215" t="s">
        <v>201</v>
      </c>
      <c r="B18" s="673" t="s">
        <v>125</v>
      </c>
      <c r="C18" s="674"/>
      <c r="D18" s="667" t="s">
        <v>756</v>
      </c>
      <c r="E18" s="667">
        <v>62040</v>
      </c>
      <c r="F18" s="677" t="s">
        <v>172</v>
      </c>
      <c r="G18" s="679">
        <v>0.4083</v>
      </c>
      <c r="H18" s="681">
        <v>0.5917</v>
      </c>
      <c r="I18" s="694">
        <f>SUM(G18:H19)</f>
        <v>1</v>
      </c>
      <c r="J18" s="679">
        <v>0.31580000000000003</v>
      </c>
      <c r="K18" s="681">
        <v>0.4083</v>
      </c>
      <c r="L18" s="681">
        <v>0.19919999999999999</v>
      </c>
      <c r="M18" s="681">
        <v>6.7699999999999996E-2</v>
      </c>
      <c r="N18" s="681">
        <v>8.9999999999999993E-3</v>
      </c>
      <c r="O18" s="683">
        <f>SUM(J18:N18)</f>
        <v>1</v>
      </c>
    </row>
    <row r="19" spans="1:16" x14ac:dyDescent="0.25">
      <c r="A19" s="215" t="s">
        <v>204</v>
      </c>
      <c r="B19" s="675"/>
      <c r="C19" s="676"/>
      <c r="D19" s="669"/>
      <c r="E19" s="669"/>
      <c r="F19" s="678"/>
      <c r="G19" s="680"/>
      <c r="H19" s="682"/>
      <c r="I19" s="695"/>
      <c r="J19" s="680"/>
      <c r="K19" s="682"/>
      <c r="L19" s="682"/>
      <c r="M19" s="682"/>
      <c r="N19" s="682"/>
      <c r="O19" s="684"/>
    </row>
    <row r="20" spans="1:16" x14ac:dyDescent="0.25">
      <c r="A20" s="215" t="s">
        <v>201</v>
      </c>
      <c r="B20" s="673" t="s">
        <v>125</v>
      </c>
      <c r="C20" s="674"/>
      <c r="D20" s="667" t="s">
        <v>757</v>
      </c>
      <c r="E20" s="667">
        <v>62040</v>
      </c>
      <c r="F20" s="677" t="s">
        <v>172</v>
      </c>
      <c r="G20" s="679">
        <v>0.79179999999999995</v>
      </c>
      <c r="H20" s="681">
        <v>0.2082</v>
      </c>
      <c r="I20" s="694">
        <f>SUM(G20:H21)</f>
        <v>1</v>
      </c>
      <c r="J20" s="679">
        <v>0</v>
      </c>
      <c r="K20" s="681">
        <v>0.79179999999999995</v>
      </c>
      <c r="L20" s="681">
        <v>0.19919999999999999</v>
      </c>
      <c r="M20" s="681">
        <v>0</v>
      </c>
      <c r="N20" s="681">
        <v>8.9999999999999993E-3</v>
      </c>
      <c r="O20" s="683">
        <f>SUM(J20:N20)</f>
        <v>0.99999999999999989</v>
      </c>
    </row>
    <row r="21" spans="1:16" x14ac:dyDescent="0.25">
      <c r="A21" s="215" t="s">
        <v>204</v>
      </c>
      <c r="B21" s="675"/>
      <c r="C21" s="676"/>
      <c r="D21" s="669"/>
      <c r="E21" s="669"/>
      <c r="F21" s="678"/>
      <c r="G21" s="680"/>
      <c r="H21" s="682"/>
      <c r="I21" s="695"/>
      <c r="J21" s="680"/>
      <c r="K21" s="682"/>
      <c r="L21" s="682"/>
      <c r="M21" s="682"/>
      <c r="N21" s="682"/>
      <c r="O21" s="684"/>
    </row>
    <row r="22" spans="1:16" x14ac:dyDescent="0.25">
      <c r="A22" s="344"/>
      <c r="B22" s="344"/>
      <c r="C22" s="344"/>
      <c r="D22" s="345"/>
      <c r="E22" s="346"/>
      <c r="F22" s="256"/>
      <c r="G22" s="124" t="s">
        <v>145</v>
      </c>
      <c r="H22" s="360" t="s">
        <v>211</v>
      </c>
      <c r="I22" s="125" t="s">
        <v>117</v>
      </c>
      <c r="J22" s="124" t="s">
        <v>118</v>
      </c>
      <c r="K22" s="360" t="s">
        <v>212</v>
      </c>
      <c r="L22" s="360" t="s">
        <v>120</v>
      </c>
      <c r="M22" s="360" t="s">
        <v>118</v>
      </c>
      <c r="N22" s="360" t="s">
        <v>121</v>
      </c>
      <c r="O22" s="125" t="s">
        <v>122</v>
      </c>
    </row>
    <row r="23" spans="1:16" ht="15.6" customHeight="1" x14ac:dyDescent="0.25">
      <c r="A23" s="215" t="s">
        <v>214</v>
      </c>
      <c r="B23" s="216" t="s">
        <v>125</v>
      </c>
      <c r="C23" s="215"/>
      <c r="D23" s="215" t="s">
        <v>214</v>
      </c>
      <c r="E23" s="696" t="s">
        <v>216</v>
      </c>
      <c r="F23" s="698" t="s">
        <v>85</v>
      </c>
      <c r="G23" s="700" t="s">
        <v>213</v>
      </c>
      <c r="H23" s="701"/>
      <c r="I23" s="702"/>
      <c r="J23" s="700" t="s">
        <v>213</v>
      </c>
      <c r="K23" s="701"/>
      <c r="L23" s="701"/>
      <c r="M23" s="701"/>
      <c r="N23" s="701"/>
      <c r="O23" s="702"/>
    </row>
    <row r="24" spans="1:16" ht="15.6" customHeight="1" x14ac:dyDescent="0.25">
      <c r="A24" s="215" t="s">
        <v>217</v>
      </c>
      <c r="B24" s="216" t="s">
        <v>125</v>
      </c>
      <c r="C24" s="215"/>
      <c r="D24" s="215" t="s">
        <v>217</v>
      </c>
      <c r="E24" s="696"/>
      <c r="F24" s="698"/>
      <c r="G24" s="703"/>
      <c r="H24" s="705">
        <v>1</v>
      </c>
      <c r="I24" s="708">
        <f>SUM(G24:H26)</f>
        <v>1</v>
      </c>
      <c r="J24" s="710">
        <v>0.371</v>
      </c>
      <c r="K24" s="712">
        <v>0.28999999999999998</v>
      </c>
      <c r="L24" s="712">
        <v>0.25600000000000001</v>
      </c>
      <c r="M24" s="712">
        <v>7.3999999999999996E-2</v>
      </c>
      <c r="N24" s="712">
        <v>8.9999999999999993E-3</v>
      </c>
      <c r="O24" s="708">
        <f>SUM(J24:N26)</f>
        <v>1</v>
      </c>
    </row>
    <row r="25" spans="1:16" ht="15.6" customHeight="1" x14ac:dyDescent="0.25">
      <c r="A25" s="215" t="s">
        <v>71</v>
      </c>
      <c r="B25" s="216" t="s">
        <v>125</v>
      </c>
      <c r="C25" s="215"/>
      <c r="D25" s="215" t="s">
        <v>71</v>
      </c>
      <c r="E25" s="696"/>
      <c r="F25" s="698"/>
      <c r="G25" s="703"/>
      <c r="H25" s="706"/>
      <c r="I25" s="708"/>
      <c r="J25" s="710"/>
      <c r="K25" s="712"/>
      <c r="L25" s="712"/>
      <c r="M25" s="712"/>
      <c r="N25" s="712"/>
      <c r="O25" s="708"/>
    </row>
    <row r="26" spans="1:16" ht="30.6" customHeight="1" x14ac:dyDescent="0.25">
      <c r="A26" s="215" t="s">
        <v>220</v>
      </c>
      <c r="B26" s="216" t="s">
        <v>125</v>
      </c>
      <c r="C26" s="215"/>
      <c r="D26" s="215" t="s">
        <v>220</v>
      </c>
      <c r="E26" s="697"/>
      <c r="F26" s="699"/>
      <c r="G26" s="704"/>
      <c r="H26" s="707"/>
      <c r="I26" s="709"/>
      <c r="J26" s="711"/>
      <c r="K26" s="713"/>
      <c r="L26" s="713"/>
      <c r="M26" s="713"/>
      <c r="N26" s="713"/>
      <c r="O26" s="709"/>
    </row>
    <row r="27" spans="1:16" x14ac:dyDescent="0.25">
      <c r="A27" s="226"/>
      <c r="B27" s="226"/>
      <c r="C27" s="226"/>
      <c r="D27" s="226"/>
      <c r="E27" s="226"/>
      <c r="F27" s="255"/>
      <c r="G27" s="127" t="s">
        <v>145</v>
      </c>
      <c r="H27" s="370" t="s">
        <v>178</v>
      </c>
      <c r="I27" s="125" t="s">
        <v>117</v>
      </c>
      <c r="J27" s="126" t="s">
        <v>118</v>
      </c>
      <c r="K27" s="368" t="s">
        <v>179</v>
      </c>
      <c r="L27" s="368" t="s">
        <v>120</v>
      </c>
      <c r="M27" s="368" t="s">
        <v>118</v>
      </c>
      <c r="N27" s="368" t="s">
        <v>121</v>
      </c>
      <c r="O27" s="125" t="s">
        <v>122</v>
      </c>
    </row>
    <row r="28" spans="1:16" ht="17.100000000000001" customHeight="1" x14ac:dyDescent="0.25">
      <c r="A28" s="215" t="s">
        <v>141</v>
      </c>
      <c r="B28" s="216" t="s">
        <v>125</v>
      </c>
      <c r="C28" s="215"/>
      <c r="D28" s="714" t="s">
        <v>156</v>
      </c>
      <c r="E28" s="714" t="s">
        <v>182</v>
      </c>
      <c r="F28" s="715" t="s">
        <v>183</v>
      </c>
      <c r="G28" s="716" t="s">
        <v>758</v>
      </c>
      <c r="H28" s="719">
        <v>1</v>
      </c>
      <c r="I28" s="691">
        <v>1</v>
      </c>
      <c r="J28" s="679">
        <v>0.33789999999999998</v>
      </c>
      <c r="K28" s="681">
        <v>0.37209999999999999</v>
      </c>
      <c r="L28" s="681">
        <v>0.2089</v>
      </c>
      <c r="M28" s="681">
        <v>7.2099999999999997E-2</v>
      </c>
      <c r="N28" s="723">
        <v>8.9999999999999993E-3</v>
      </c>
      <c r="O28" s="726">
        <f t="shared" ref="O28:O36" si="0">SUM(J28:N28)</f>
        <v>0.99999999999999989</v>
      </c>
    </row>
    <row r="29" spans="1:16" x14ac:dyDescent="0.25">
      <c r="A29" s="215" t="s">
        <v>144</v>
      </c>
      <c r="B29" s="216" t="s">
        <v>125</v>
      </c>
      <c r="C29" s="215"/>
      <c r="D29" s="553"/>
      <c r="E29" s="553"/>
      <c r="F29" s="556"/>
      <c r="G29" s="717"/>
      <c r="H29" s="720"/>
      <c r="I29" s="692"/>
      <c r="J29" s="730"/>
      <c r="K29" s="731"/>
      <c r="L29" s="731"/>
      <c r="M29" s="731"/>
      <c r="N29" s="724"/>
      <c r="O29" s="727"/>
    </row>
    <row r="30" spans="1:16" x14ac:dyDescent="0.25">
      <c r="A30" s="215" t="s">
        <v>148</v>
      </c>
      <c r="B30" s="216" t="s">
        <v>125</v>
      </c>
      <c r="C30" s="215"/>
      <c r="D30" s="553"/>
      <c r="E30" s="553"/>
      <c r="F30" s="556"/>
      <c r="G30" s="717"/>
      <c r="H30" s="720"/>
      <c r="I30" s="692"/>
      <c r="J30" s="730"/>
      <c r="K30" s="731"/>
      <c r="L30" s="731"/>
      <c r="M30" s="731"/>
      <c r="N30" s="724"/>
      <c r="O30" s="727"/>
    </row>
    <row r="31" spans="1:16" x14ac:dyDescent="0.25">
      <c r="A31" s="215" t="s">
        <v>154</v>
      </c>
      <c r="B31" s="216" t="s">
        <v>125</v>
      </c>
      <c r="C31" s="215"/>
      <c r="D31" s="553"/>
      <c r="E31" s="553"/>
      <c r="F31" s="556"/>
      <c r="G31" s="717"/>
      <c r="H31" s="720"/>
      <c r="I31" s="692"/>
      <c r="J31" s="730"/>
      <c r="K31" s="731"/>
      <c r="L31" s="731"/>
      <c r="M31" s="731"/>
      <c r="N31" s="724"/>
      <c r="O31" s="727"/>
    </row>
    <row r="32" spans="1:16" x14ac:dyDescent="0.25">
      <c r="A32" s="215" t="s">
        <v>157</v>
      </c>
      <c r="B32" s="216" t="s">
        <v>125</v>
      </c>
      <c r="C32" s="215"/>
      <c r="D32" s="553"/>
      <c r="E32" s="553"/>
      <c r="F32" s="556"/>
      <c r="G32" s="717"/>
      <c r="H32" s="720"/>
      <c r="I32" s="692"/>
      <c r="J32" s="730"/>
      <c r="K32" s="731"/>
      <c r="L32" s="731"/>
      <c r="M32" s="731"/>
      <c r="N32" s="724"/>
      <c r="O32" s="727"/>
    </row>
    <row r="33" spans="1:16" x14ac:dyDescent="0.25">
      <c r="A33" s="215" t="s">
        <v>160</v>
      </c>
      <c r="B33" s="216" t="s">
        <v>125</v>
      </c>
      <c r="C33" s="215"/>
      <c r="D33" s="729"/>
      <c r="E33" s="553"/>
      <c r="F33" s="556"/>
      <c r="G33" s="717"/>
      <c r="H33" s="720"/>
      <c r="I33" s="692"/>
      <c r="J33" s="680"/>
      <c r="K33" s="682"/>
      <c r="L33" s="682"/>
      <c r="M33" s="682"/>
      <c r="N33" s="725"/>
      <c r="O33" s="728"/>
    </row>
    <row r="34" spans="1:16" x14ac:dyDescent="0.25">
      <c r="A34" s="215" t="s">
        <v>164</v>
      </c>
      <c r="B34" s="216" t="s">
        <v>125</v>
      </c>
      <c r="C34" s="215"/>
      <c r="D34" s="280" t="s">
        <v>126</v>
      </c>
      <c r="E34" s="553"/>
      <c r="F34" s="556"/>
      <c r="G34" s="717"/>
      <c r="H34" s="720"/>
      <c r="I34" s="692"/>
      <c r="J34" s="122">
        <v>0.34910000000000002</v>
      </c>
      <c r="K34" s="218">
        <v>0.44109999999999999</v>
      </c>
      <c r="L34" s="365">
        <v>0.155</v>
      </c>
      <c r="M34" s="218">
        <v>4.58E-2</v>
      </c>
      <c r="N34" s="365">
        <v>8.9999999999999993E-3</v>
      </c>
      <c r="O34" s="128">
        <f t="shared" si="0"/>
        <v>1</v>
      </c>
    </row>
    <row r="35" spans="1:16" x14ac:dyDescent="0.25">
      <c r="A35" s="215" t="s">
        <v>168</v>
      </c>
      <c r="B35" s="216" t="s">
        <v>125</v>
      </c>
      <c r="C35" s="215"/>
      <c r="D35" s="280" t="s">
        <v>137</v>
      </c>
      <c r="E35" s="555"/>
      <c r="F35" s="557"/>
      <c r="G35" s="718"/>
      <c r="H35" s="721"/>
      <c r="I35" s="722"/>
      <c r="J35" s="122">
        <v>0.26290000000000002</v>
      </c>
      <c r="K35" s="218">
        <v>0.49569999999999997</v>
      </c>
      <c r="L35" s="218">
        <v>0.17610000000000001</v>
      </c>
      <c r="M35" s="218">
        <v>5.6300000000000003E-2</v>
      </c>
      <c r="N35" s="366">
        <v>8.9999999999999993E-3</v>
      </c>
      <c r="O35" s="128">
        <f t="shared" si="0"/>
        <v>1</v>
      </c>
    </row>
    <row r="36" spans="1:16" ht="15.75" thickBot="1" x14ac:dyDescent="0.3">
      <c r="A36" s="215" t="s">
        <v>174</v>
      </c>
      <c r="B36" s="216" t="s">
        <v>125</v>
      </c>
      <c r="C36" s="215"/>
      <c r="D36" s="280" t="s">
        <v>137</v>
      </c>
      <c r="E36" s="221">
        <v>66001</v>
      </c>
      <c r="F36" s="129" t="s">
        <v>183</v>
      </c>
      <c r="G36" s="130" t="s">
        <v>758</v>
      </c>
      <c r="H36" s="131">
        <v>1</v>
      </c>
      <c r="I36" s="132">
        <f>H36</f>
        <v>1</v>
      </c>
      <c r="J36" s="133">
        <v>0.26290000000000002</v>
      </c>
      <c r="K36" s="134">
        <v>0.49569999999999997</v>
      </c>
      <c r="L36" s="134">
        <v>0.17610000000000001</v>
      </c>
      <c r="M36" s="134">
        <v>5.6300000000000003E-2</v>
      </c>
      <c r="N36" s="135">
        <v>8.9999999999999993E-3</v>
      </c>
      <c r="O36" s="136">
        <f t="shared" si="0"/>
        <v>1</v>
      </c>
    </row>
    <row r="37" spans="1:16" ht="24.6" customHeight="1" x14ac:dyDescent="0.25">
      <c r="A37" s="137" t="s">
        <v>759</v>
      </c>
    </row>
    <row r="38" spans="1:16" x14ac:dyDescent="0.25">
      <c r="A38" t="s">
        <v>760</v>
      </c>
      <c r="J38" s="138"/>
      <c r="K38" s="138"/>
      <c r="L38"/>
      <c r="M38"/>
      <c r="N38"/>
      <c r="O38"/>
      <c r="P38"/>
    </row>
    <row r="39" spans="1:16" x14ac:dyDescent="0.25">
      <c r="A39" s="139" t="s">
        <v>761</v>
      </c>
      <c r="B39" s="140"/>
      <c r="C39" s="140"/>
      <c r="D39" s="140"/>
    </row>
  </sheetData>
  <sheetProtection algorithmName="SHA-512" hashValue="u/iWut9HvcDxn4PuXY0tefamPAzV3IS9teMjHHAW2AWexEd7VLFzM1ntTN+JK2kYUHjDCz+42LMhShxllj5eOg==" saltValue="i5f2gGAfrQC5IxKUiywluQ==" spinCount="100000" sheet="1" objects="1" scenarios="1"/>
  <mergeCells count="67">
    <mergeCell ref="D28:D33"/>
    <mergeCell ref="J28:J33"/>
    <mergeCell ref="K28:K33"/>
    <mergeCell ref="L28:L33"/>
    <mergeCell ref="M28:M33"/>
    <mergeCell ref="L24:L26"/>
    <mergeCell ref="M24:M26"/>
    <mergeCell ref="N24:N26"/>
    <mergeCell ref="O24:O26"/>
    <mergeCell ref="E28:E35"/>
    <mergeCell ref="F28:F35"/>
    <mergeCell ref="G28:G35"/>
    <mergeCell ref="H28:H35"/>
    <mergeCell ref="I28:I35"/>
    <mergeCell ref="N28:N33"/>
    <mergeCell ref="O28:O33"/>
    <mergeCell ref="O20:O21"/>
    <mergeCell ref="E23:E26"/>
    <mergeCell ref="F23:F26"/>
    <mergeCell ref="G23:I23"/>
    <mergeCell ref="J23:O23"/>
    <mergeCell ref="G24:G26"/>
    <mergeCell ref="H24:H26"/>
    <mergeCell ref="I24:I26"/>
    <mergeCell ref="J24:J26"/>
    <mergeCell ref="K24:K26"/>
    <mergeCell ref="I20:I21"/>
    <mergeCell ref="J20:J21"/>
    <mergeCell ref="K20:K21"/>
    <mergeCell ref="L20:L21"/>
    <mergeCell ref="M20:M21"/>
    <mergeCell ref="N20:N21"/>
    <mergeCell ref="B20:C21"/>
    <mergeCell ref="D20:D21"/>
    <mergeCell ref="E20:E21"/>
    <mergeCell ref="F20:F21"/>
    <mergeCell ref="G20:G21"/>
    <mergeCell ref="H20:H21"/>
    <mergeCell ref="J18:J19"/>
    <mergeCell ref="K18:K19"/>
    <mergeCell ref="L18:L19"/>
    <mergeCell ref="M18:M19"/>
    <mergeCell ref="N18:N19"/>
    <mergeCell ref="O18:O19"/>
    <mergeCell ref="G12:G16"/>
    <mergeCell ref="H12:H16"/>
    <mergeCell ref="I12:I16"/>
    <mergeCell ref="H18:H19"/>
    <mergeCell ref="I18:I19"/>
    <mergeCell ref="B18:C19"/>
    <mergeCell ref="D18:D19"/>
    <mergeCell ref="E18:E19"/>
    <mergeCell ref="F18:F19"/>
    <mergeCell ref="G18:G19"/>
    <mergeCell ref="E6:E8"/>
    <mergeCell ref="F6:F8"/>
    <mergeCell ref="E9:E10"/>
    <mergeCell ref="F9:F10"/>
    <mergeCell ref="E12:E16"/>
    <mergeCell ref="F12:F16"/>
    <mergeCell ref="B4:C4"/>
    <mergeCell ref="G4:H4"/>
    <mergeCell ref="G1:I1"/>
    <mergeCell ref="G2:I2"/>
    <mergeCell ref="J2:O2"/>
    <mergeCell ref="G3:I3"/>
    <mergeCell ref="J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B28A7-8F7F-4994-83C3-165640208692}">
  <sheetPr>
    <tabColor theme="5" tint="0.79998168889431442"/>
  </sheetPr>
  <dimension ref="A1:J27"/>
  <sheetViews>
    <sheetView zoomScale="80" zoomScaleNormal="80" workbookViewId="0">
      <selection activeCell="J6" sqref="J6"/>
    </sheetView>
  </sheetViews>
  <sheetFormatPr defaultColWidth="7" defaultRowHeight="15.75" x14ac:dyDescent="0.25"/>
  <cols>
    <col min="1" max="2" width="20.85546875" style="1" customWidth="1"/>
    <col min="3" max="3" width="19.42578125" style="1" customWidth="1"/>
    <col min="4" max="7" width="20.85546875" style="1" customWidth="1"/>
    <col min="8" max="8" width="21.42578125" style="1" customWidth="1"/>
    <col min="9" max="9" width="15.85546875" style="1" customWidth="1"/>
    <col min="10" max="10" width="19.28515625" style="1" customWidth="1"/>
    <col min="11" max="11" width="7.7109375" style="1" bestFit="1" customWidth="1"/>
    <col min="12" max="16384" width="7" style="1"/>
  </cols>
  <sheetData>
    <row r="1" spans="1:10" ht="103.5" customHeight="1" x14ac:dyDescent="0.25">
      <c r="A1" s="489" t="s">
        <v>21</v>
      </c>
      <c r="B1" s="490"/>
      <c r="C1" s="490"/>
      <c r="D1" s="490"/>
      <c r="E1" s="490"/>
      <c r="F1" s="490"/>
      <c r="G1" s="490"/>
      <c r="H1" s="86"/>
      <c r="I1" s="86"/>
      <c r="J1" s="87"/>
    </row>
    <row r="2" spans="1:10" ht="18" customHeight="1" x14ac:dyDescent="0.25">
      <c r="A2" s="98"/>
      <c r="B2" s="99"/>
      <c r="C2" s="99"/>
      <c r="D2" s="99"/>
      <c r="E2" s="99"/>
      <c r="F2" s="99"/>
      <c r="G2" s="99"/>
      <c r="H2" s="86"/>
      <c r="I2" s="86"/>
      <c r="J2" s="87"/>
    </row>
    <row r="3" spans="1:10" ht="18" customHeight="1" x14ac:dyDescent="0.35">
      <c r="A3" s="491" t="s">
        <v>1</v>
      </c>
      <c r="B3" s="491"/>
      <c r="C3" s="491"/>
      <c r="D3" s="491"/>
      <c r="E3" s="491"/>
      <c r="F3" s="491"/>
      <c r="G3" s="491"/>
      <c r="H3" s="95"/>
      <c r="I3" s="86"/>
    </row>
    <row r="4" spans="1:10" ht="18" customHeight="1" thickBot="1" x14ac:dyDescent="0.4">
      <c r="A4" s="288"/>
      <c r="B4" s="288"/>
      <c r="C4" s="288"/>
      <c r="D4" s="288"/>
      <c r="E4" s="288"/>
      <c r="F4" s="288"/>
      <c r="G4" s="288"/>
      <c r="H4" s="94"/>
      <c r="I4" s="86"/>
    </row>
    <row r="5" spans="1:10" ht="18" customHeight="1" thickBot="1" x14ac:dyDescent="0.45">
      <c r="A5" s="282" t="s">
        <v>2</v>
      </c>
      <c r="B5" s="107"/>
      <c r="C5" s="107"/>
      <c r="D5" s="107"/>
      <c r="E5" s="107"/>
      <c r="F5" s="107"/>
      <c r="G5" s="277">
        <v>65000</v>
      </c>
      <c r="H5" s="88"/>
    </row>
    <row r="6" spans="1:10" ht="18" customHeight="1" thickBot="1" x14ac:dyDescent="0.35">
      <c r="A6" s="285"/>
      <c r="B6" s="107"/>
      <c r="C6" s="107"/>
      <c r="D6" s="107"/>
      <c r="E6" s="107"/>
      <c r="F6" s="107"/>
      <c r="G6" s="100"/>
    </row>
    <row r="7" spans="1:10" ht="18" customHeight="1" thickTop="1" thickBot="1" x14ac:dyDescent="0.35">
      <c r="A7" s="282" t="s">
        <v>22</v>
      </c>
      <c r="B7" s="107"/>
      <c r="C7" s="107"/>
      <c r="D7" s="107"/>
      <c r="E7" s="107"/>
      <c r="F7" s="286"/>
      <c r="G7" s="235">
        <v>8</v>
      </c>
    </row>
    <row r="8" spans="1:10" ht="18" customHeight="1" thickTop="1" x14ac:dyDescent="0.3">
      <c r="A8" s="107"/>
      <c r="B8" s="107"/>
      <c r="C8" s="107"/>
      <c r="D8" s="107"/>
      <c r="E8" s="107"/>
      <c r="F8" s="107"/>
      <c r="G8" s="107"/>
      <c r="H8" s="266"/>
    </row>
    <row r="9" spans="1:10" ht="18" customHeight="1" x14ac:dyDescent="0.35">
      <c r="A9" s="496" t="s">
        <v>23</v>
      </c>
      <c r="B9" s="496"/>
      <c r="C9" s="496"/>
      <c r="D9" s="496"/>
      <c r="E9" s="496"/>
      <c r="F9" s="496"/>
      <c r="G9" s="496"/>
      <c r="H9" s="95"/>
    </row>
    <row r="10" spans="1:10" ht="18" customHeight="1" x14ac:dyDescent="0.3">
      <c r="A10" s="268" t="s">
        <v>24</v>
      </c>
      <c r="B10" s="267"/>
      <c r="C10" s="267"/>
      <c r="D10" s="267"/>
      <c r="E10" s="267"/>
      <c r="F10" s="267"/>
      <c r="G10" s="90">
        <f>G5-(G5/(1+G7/100))</f>
        <v>4814.8148148148175</v>
      </c>
      <c r="H10" s="91"/>
    </row>
    <row r="11" spans="1:10" s="86" customFormat="1" ht="18" customHeight="1" thickBot="1" x14ac:dyDescent="0.35">
      <c r="A11" s="267" t="s">
        <v>6</v>
      </c>
      <c r="B11" s="269"/>
      <c r="C11" s="269"/>
      <c r="D11" s="269"/>
      <c r="E11" s="269"/>
      <c r="F11" s="269"/>
      <c r="G11" s="92">
        <f>G5-G10</f>
        <v>60185.185185185182</v>
      </c>
      <c r="H11" s="143"/>
    </row>
    <row r="12" spans="1:10" s="86" customFormat="1" ht="19.5" customHeight="1" thickTop="1" thickBot="1" x14ac:dyDescent="0.35">
      <c r="A12" s="289" t="s">
        <v>7</v>
      </c>
      <c r="B12" s="290"/>
      <c r="C12" s="290"/>
      <c r="D12" s="290"/>
      <c r="E12" s="290"/>
      <c r="F12" s="290"/>
      <c r="G12" s="291">
        <f>SUM(G10:G11)</f>
        <v>65000</v>
      </c>
    </row>
    <row r="13" spans="1:10" s="86" customFormat="1" ht="19.5" customHeight="1" thickTop="1" x14ac:dyDescent="0.25">
      <c r="A13" s="145"/>
      <c r="B13" s="145"/>
      <c r="C13" s="145"/>
      <c r="D13" s="145"/>
      <c r="E13" s="145"/>
      <c r="F13" s="145"/>
      <c r="G13" s="266"/>
    </row>
    <row r="14" spans="1:10" s="145" customFormat="1" ht="18.600000000000001" customHeight="1" thickBot="1" x14ac:dyDescent="0.4">
      <c r="A14" s="496" t="s">
        <v>8</v>
      </c>
      <c r="B14" s="496"/>
      <c r="C14" s="496"/>
      <c r="D14" s="496"/>
      <c r="E14" s="496"/>
      <c r="F14" s="496"/>
      <c r="G14" s="496"/>
    </row>
    <row r="15" spans="1:10" s="145" customFormat="1" ht="18.600000000000001" customHeight="1" thickBot="1" x14ac:dyDescent="0.35">
      <c r="A15" s="270" t="s">
        <v>25</v>
      </c>
      <c r="B15" s="271"/>
      <c r="C15" s="494" t="s">
        <v>10</v>
      </c>
      <c r="D15" s="494"/>
      <c r="E15" s="494"/>
      <c r="F15" s="494"/>
      <c r="G15" s="103">
        <f>G10</f>
        <v>4814.8148148148175</v>
      </c>
    </row>
    <row r="16" spans="1:10" ht="19.5" customHeight="1" x14ac:dyDescent="0.25">
      <c r="A16" s="272"/>
      <c r="B16" s="272"/>
      <c r="C16" s="272"/>
      <c r="D16" s="266"/>
      <c r="E16" s="266"/>
      <c r="F16" s="266"/>
      <c r="G16" s="266"/>
    </row>
    <row r="17" spans="1:8" s="86" customFormat="1" ht="19.5" customHeight="1" x14ac:dyDescent="0.35">
      <c r="A17" s="496" t="s">
        <v>26</v>
      </c>
      <c r="B17" s="496"/>
      <c r="C17" s="496"/>
      <c r="D17" s="496"/>
      <c r="E17" s="496"/>
      <c r="F17" s="496"/>
      <c r="G17" s="496"/>
    </row>
    <row r="18" spans="1:8" s="86" customFormat="1" ht="74.25" customHeight="1" x14ac:dyDescent="0.25">
      <c r="A18" s="320" t="s">
        <v>27</v>
      </c>
      <c r="B18" s="321" t="s">
        <v>28</v>
      </c>
      <c r="C18" s="321" t="s">
        <v>29</v>
      </c>
      <c r="D18" s="320" t="s">
        <v>30</v>
      </c>
      <c r="E18" s="321" t="s">
        <v>31</v>
      </c>
      <c r="F18" s="322" t="s">
        <v>32</v>
      </c>
      <c r="G18" s="323" t="s">
        <v>33</v>
      </c>
    </row>
    <row r="19" spans="1:8" s="86" customFormat="1" ht="19.5" customHeight="1" x14ac:dyDescent="0.25">
      <c r="A19" s="371" t="s">
        <v>34</v>
      </c>
      <c r="B19" s="324" t="s">
        <v>35</v>
      </c>
      <c r="C19" s="324" t="s">
        <v>36</v>
      </c>
      <c r="D19" s="325" t="s">
        <v>37</v>
      </c>
      <c r="E19" s="326" t="s">
        <v>38</v>
      </c>
      <c r="F19" s="327" t="s">
        <v>39</v>
      </c>
      <c r="G19" s="328" t="s">
        <v>40</v>
      </c>
    </row>
    <row r="20" spans="1:8" ht="19.5" customHeight="1" x14ac:dyDescent="0.3">
      <c r="A20" s="292">
        <f>-$G$10*A21</f>
        <v>-2590.3703703703718</v>
      </c>
      <c r="B20" s="292">
        <f>-$G$10*B21</f>
        <v>-149.25925925925935</v>
      </c>
      <c r="C20" s="292">
        <f>SUM(A20:B20)</f>
        <v>-2739.6296296296314</v>
      </c>
      <c r="D20" s="292">
        <f>-$G$10*D21</f>
        <v>-447.777777777778</v>
      </c>
      <c r="E20" s="292">
        <f>-$G$10*E21</f>
        <v>-1588.8888888888898</v>
      </c>
      <c r="F20" s="292">
        <f>-$G$10*F21</f>
        <v>-38.51851851851854</v>
      </c>
      <c r="G20" s="292">
        <f>SUM(C20:F20)</f>
        <v>-4814.8148148148175</v>
      </c>
    </row>
    <row r="21" spans="1:8" ht="19.5" customHeight="1" x14ac:dyDescent="0.3">
      <c r="A21" s="212">
        <v>0.53800000000000003</v>
      </c>
      <c r="B21" s="212">
        <v>3.1E-2</v>
      </c>
      <c r="C21" s="212">
        <f>SUM(A21:B21)</f>
        <v>0.56900000000000006</v>
      </c>
      <c r="D21" s="212">
        <v>9.2999999999999999E-2</v>
      </c>
      <c r="E21" s="212">
        <v>0.33</v>
      </c>
      <c r="F21" s="212">
        <v>8.0000000000000002E-3</v>
      </c>
      <c r="G21" s="212">
        <f>SUM(C21:F21)</f>
        <v>1</v>
      </c>
      <c r="H21" s="93"/>
    </row>
    <row r="22" spans="1:8" ht="15.6" customHeight="1" x14ac:dyDescent="0.3">
      <c r="A22" s="114"/>
      <c r="B22" s="114"/>
      <c r="C22" s="114"/>
      <c r="D22" s="114"/>
      <c r="E22" s="114"/>
      <c r="F22" s="114"/>
      <c r="G22" s="114"/>
      <c r="H22" s="93"/>
    </row>
    <row r="23" spans="1:8" s="145" customFormat="1" ht="15.75" customHeight="1" x14ac:dyDescent="0.25">
      <c r="A23" s="493" t="s">
        <v>41</v>
      </c>
      <c r="B23" s="493"/>
      <c r="C23" s="493"/>
      <c r="D23" s="493"/>
      <c r="E23" s="493"/>
      <c r="F23" s="493"/>
      <c r="G23" s="493"/>
    </row>
    <row r="24" spans="1:8" s="145" customFormat="1" ht="42.6" customHeight="1" x14ac:dyDescent="0.25">
      <c r="A24" s="498" t="s">
        <v>42</v>
      </c>
      <c r="B24" s="498"/>
      <c r="C24" s="498"/>
      <c r="D24" s="498"/>
      <c r="E24" s="498"/>
      <c r="F24" s="498"/>
      <c r="G24" s="498"/>
    </row>
    <row r="25" spans="1:8" ht="29.45" customHeight="1" x14ac:dyDescent="0.25">
      <c r="A25" s="492" t="s">
        <v>43</v>
      </c>
      <c r="B25" s="497"/>
      <c r="C25" s="497"/>
      <c r="D25" s="497"/>
      <c r="E25" s="497"/>
      <c r="F25" s="497"/>
      <c r="G25" s="497"/>
    </row>
    <row r="26" spans="1:8" ht="0.95" customHeight="1" x14ac:dyDescent="0.25">
      <c r="A26" s="497"/>
      <c r="B26" s="497"/>
      <c r="C26" s="497"/>
      <c r="D26" s="497"/>
      <c r="E26" s="497"/>
      <c r="F26" s="497"/>
      <c r="G26" s="497"/>
    </row>
    <row r="27" spans="1:8" ht="15" customHeight="1" x14ac:dyDescent="0.25">
      <c r="A27" s="145" t="s">
        <v>44</v>
      </c>
    </row>
  </sheetData>
  <sheetProtection algorithmName="SHA-512" hashValue="P3NUuR6qnTr1bICyyXCnRi4YKzqn5+iDPQ1jrwnzLks1SQ6TwQ4M8GUwCA1/LFsfAJvIgllRpOOE5zeawvzepQ==" saltValue="Ds+/cEh5SF8D5nolaxWtEA==" spinCount="100000" sheet="1" objects="1" scenarios="1"/>
  <protectedRanges>
    <protectedRange algorithmName="SHA-512" hashValue="mlR6iWQRJd/7IL1mWgaxGWcQLkbRKK0TQoJZJe6HwHnJc4ntFEDnpoDlM2PfTK6NoLAcfWzsC4DARTPxGa3CuA==" saltValue="Fm/eFrKtk62WgOmtKiPpBg==" spinCount="100000" sqref="A21:G22" name="Range1"/>
    <protectedRange algorithmName="SHA-512" hashValue="mlR6iWQRJd/7IL1mWgaxGWcQLkbRKK0TQoJZJe6HwHnJc4ntFEDnpoDlM2PfTK6NoLAcfWzsC4DARTPxGa3CuA==" saltValue="Fm/eFrKtk62WgOmtKiPpBg==" spinCount="100000" sqref="A20:G20" name="Range1_2"/>
  </protectedRanges>
  <mergeCells count="9">
    <mergeCell ref="A1:G1"/>
    <mergeCell ref="A3:G3"/>
    <mergeCell ref="A9:G9"/>
    <mergeCell ref="A25:G26"/>
    <mergeCell ref="A17:G17"/>
    <mergeCell ref="A14:G14"/>
    <mergeCell ref="C15:F15"/>
    <mergeCell ref="A23:G23"/>
    <mergeCell ref="A24:G24"/>
  </mergeCells>
  <dataValidations disablePrompts="1" count="1">
    <dataValidation type="decimal" errorStyle="warning" operator="greaterThanOrEqual" allowBlank="1" showInputMessage="1" showErrorMessage="1" errorTitle="Minimum GMS rate" error="Please verify GMS rate. UNDP's new cost recovery rate is min 8% except certain funds " promptTitle="Enter GMS rate %" sqref="G6" xr:uid="{B605A3C0-8139-4DA8-A598-D12EBCCE08E0}">
      <formula1>0.08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2AE4-F9F8-4AF7-9032-07D3C4027BDB}">
  <sheetPr>
    <tabColor theme="5" tint="0.39997558519241921"/>
  </sheetPr>
  <dimension ref="B1:K36"/>
  <sheetViews>
    <sheetView topLeftCell="A2" zoomScale="80" zoomScaleNormal="80" workbookViewId="0">
      <selection activeCell="B32" sqref="B32:H33"/>
    </sheetView>
  </sheetViews>
  <sheetFormatPr defaultColWidth="7" defaultRowHeight="15.75" x14ac:dyDescent="0.25"/>
  <cols>
    <col min="1" max="1" width="2.140625" style="1" customWidth="1"/>
    <col min="2" max="3" width="20.5703125" style="1" customWidth="1"/>
    <col min="4" max="4" width="26" style="1" customWidth="1"/>
    <col min="5" max="5" width="20.5703125" style="1" customWidth="1"/>
    <col min="6" max="6" width="18.42578125" style="1" customWidth="1"/>
    <col min="7" max="7" width="20.5703125" style="1" customWidth="1"/>
    <col min="8" max="8" width="19.42578125" style="1" customWidth="1"/>
    <col min="9" max="9" width="13.42578125" style="1" customWidth="1"/>
    <col min="10" max="16384" width="7" style="1"/>
  </cols>
  <sheetData>
    <row r="1" spans="2:11" ht="87.75" customHeight="1" x14ac:dyDescent="0.25">
      <c r="B1" s="489" t="s">
        <v>45</v>
      </c>
      <c r="C1" s="490"/>
      <c r="D1" s="490"/>
      <c r="E1" s="490"/>
      <c r="F1" s="490"/>
      <c r="G1" s="490"/>
      <c r="H1" s="490"/>
    </row>
    <row r="2" spans="2:11" ht="17.45" customHeight="1" x14ac:dyDescent="0.25">
      <c r="B2" s="86"/>
      <c r="C2" s="86"/>
      <c r="D2" s="86"/>
      <c r="E2" s="86"/>
      <c r="F2" s="86"/>
      <c r="G2" s="86"/>
      <c r="H2" s="104"/>
    </row>
    <row r="3" spans="2:11" ht="17.45" customHeight="1" x14ac:dyDescent="0.35">
      <c r="B3" s="491" t="s">
        <v>1</v>
      </c>
      <c r="C3" s="491"/>
      <c r="D3" s="491"/>
      <c r="E3" s="491"/>
      <c r="F3" s="491"/>
      <c r="G3" s="491"/>
      <c r="H3" s="491"/>
    </row>
    <row r="4" spans="2:11" ht="17.45" customHeight="1" x14ac:dyDescent="0.3">
      <c r="E4" s="281"/>
      <c r="F4" s="281"/>
      <c r="G4" s="281"/>
      <c r="H4" s="281"/>
    </row>
    <row r="5" spans="2:11" ht="36.6" customHeight="1" x14ac:dyDescent="0.3">
      <c r="B5" s="105" t="s">
        <v>46</v>
      </c>
      <c r="E5" s="515" t="s">
        <v>47</v>
      </c>
      <c r="F5" s="516"/>
      <c r="G5" s="293"/>
      <c r="H5" s="293"/>
    </row>
    <row r="6" spans="2:11" ht="18.95" customHeight="1" thickBot="1" x14ac:dyDescent="0.35">
      <c r="B6" s="106"/>
      <c r="E6" s="107"/>
      <c r="F6" s="107"/>
      <c r="G6" s="107"/>
      <c r="H6" s="107"/>
      <c r="I6" s="144"/>
    </row>
    <row r="7" spans="2:11" ht="18.95" customHeight="1" thickBot="1" x14ac:dyDescent="0.35">
      <c r="B7" s="108" t="s">
        <v>48</v>
      </c>
      <c r="E7" s="107"/>
      <c r="F7" s="107"/>
      <c r="G7" s="294"/>
      <c r="H7" s="295">
        <f>VLOOKUP(E5,'AF GCF GEF Rates'!A$4:E$36,5,FALSE)</f>
        <v>8.5</v>
      </c>
      <c r="I7" s="499"/>
      <c r="J7" s="499"/>
      <c r="K7" s="499"/>
    </row>
    <row r="8" spans="2:11" ht="18.95" customHeight="1" thickBot="1" x14ac:dyDescent="0.35">
      <c r="B8" s="108"/>
      <c r="E8" s="107"/>
      <c r="F8" s="107"/>
      <c r="G8" s="107"/>
      <c r="H8" s="296"/>
      <c r="I8" s="499"/>
      <c r="J8" s="499"/>
      <c r="K8" s="499"/>
    </row>
    <row r="9" spans="2:11" ht="18.95" customHeight="1" thickBot="1" x14ac:dyDescent="0.35">
      <c r="B9" s="108" t="s">
        <v>49</v>
      </c>
      <c r="E9" s="107"/>
      <c r="F9" s="107"/>
      <c r="G9" s="107"/>
      <c r="H9" s="233">
        <v>250000</v>
      </c>
      <c r="I9" s="499"/>
      <c r="J9" s="499"/>
      <c r="K9" s="499"/>
    </row>
    <row r="10" spans="2:11" ht="17.45" customHeight="1" x14ac:dyDescent="0.25">
      <c r="I10" s="144"/>
    </row>
    <row r="11" spans="2:11" ht="17.45" customHeight="1" x14ac:dyDescent="0.35">
      <c r="B11" s="496" t="s">
        <v>50</v>
      </c>
      <c r="C11" s="496"/>
      <c r="D11" s="496"/>
      <c r="E11" s="496"/>
      <c r="F11" s="496"/>
      <c r="G11" s="496"/>
      <c r="H11" s="496"/>
      <c r="I11" s="144"/>
    </row>
    <row r="12" spans="2:11" ht="17.45" customHeight="1" x14ac:dyDescent="0.3">
      <c r="B12" s="267" t="s">
        <v>5</v>
      </c>
      <c r="C12" s="267"/>
      <c r="D12" s="267"/>
      <c r="E12" s="267"/>
      <c r="F12" s="267"/>
      <c r="G12" s="267"/>
      <c r="H12" s="83">
        <f>H9-(H9/(1+H7/100))</f>
        <v>19585.253456221195</v>
      </c>
    </row>
    <row r="13" spans="2:11" ht="17.45" customHeight="1" thickBot="1" x14ac:dyDescent="0.35">
      <c r="B13" s="267" t="s">
        <v>6</v>
      </c>
      <c r="C13" s="297"/>
      <c r="D13" s="297"/>
      <c r="E13" s="297"/>
      <c r="F13" s="297"/>
      <c r="G13" s="297"/>
      <c r="H13" s="298">
        <f>H9/(H7+100)%</f>
        <v>230414.74654377881</v>
      </c>
    </row>
    <row r="14" spans="2:11" s="86" customFormat="1" ht="23.45" customHeight="1" thickTop="1" thickBot="1" x14ac:dyDescent="0.35">
      <c r="B14" s="289" t="s">
        <v>7</v>
      </c>
      <c r="C14" s="290"/>
      <c r="D14" s="290"/>
      <c r="E14" s="290"/>
      <c r="F14" s="290"/>
      <c r="G14" s="290"/>
      <c r="H14" s="291">
        <f>SUM(H12:H13)</f>
        <v>250000</v>
      </c>
    </row>
    <row r="15" spans="2:11" s="86" customFormat="1" ht="17.45" customHeight="1" thickTop="1" x14ac:dyDescent="0.25">
      <c r="B15" s="145"/>
      <c r="C15" s="145"/>
      <c r="D15" s="145"/>
      <c r="E15" s="145"/>
      <c r="F15" s="145"/>
      <c r="G15" s="145"/>
      <c r="H15" s="266"/>
    </row>
    <row r="16" spans="2:11" s="86" customFormat="1" ht="17.45" customHeight="1" x14ac:dyDescent="0.35">
      <c r="B16" s="514" t="s">
        <v>8</v>
      </c>
      <c r="C16" s="514"/>
      <c r="D16" s="514"/>
      <c r="E16" s="514"/>
      <c r="F16" s="514"/>
      <c r="G16" s="514"/>
      <c r="H16" s="514"/>
    </row>
    <row r="17" spans="2:8" s="109" customFormat="1" ht="33.6" customHeight="1" x14ac:dyDescent="0.25">
      <c r="B17" s="504" t="str">
        <f>VLOOKUP($E$5,'AF GCF GEF Rates'!$A$5:$G$36,7,FALSE)</f>
        <v>GCF Fee
Fund 66050</v>
      </c>
      <c r="C17" s="505"/>
      <c r="D17" s="506"/>
      <c r="E17" s="504">
        <f>VLOOKUP($E$5,'AF GCF GEF Rates'!$A$5:$G$36,6,FALSE)</f>
        <v>0</v>
      </c>
      <c r="F17" s="505"/>
      <c r="G17" s="506"/>
      <c r="H17" s="512" t="s">
        <v>33</v>
      </c>
    </row>
    <row r="18" spans="2:8" s="86" customFormat="1" ht="12" customHeight="1" x14ac:dyDescent="0.25">
      <c r="B18" s="507" t="s">
        <v>51</v>
      </c>
      <c r="C18" s="508"/>
      <c r="D18" s="509"/>
      <c r="E18" s="507" t="str">
        <f>IF(E21=0," ",B18)</f>
        <v xml:space="preserve"> </v>
      </c>
      <c r="F18" s="508"/>
      <c r="G18" s="509"/>
      <c r="H18" s="513"/>
    </row>
    <row r="19" spans="2:8" s="86" customFormat="1" ht="18" customHeight="1" x14ac:dyDescent="0.25">
      <c r="B19" s="517" t="s">
        <v>34</v>
      </c>
      <c r="C19" s="518"/>
      <c r="D19" s="518"/>
      <c r="E19" s="519" t="s">
        <v>35</v>
      </c>
      <c r="F19" s="519"/>
      <c r="G19" s="519"/>
      <c r="H19" s="329" t="s">
        <v>36</v>
      </c>
    </row>
    <row r="20" spans="2:8" ht="18" customHeight="1" x14ac:dyDescent="0.3">
      <c r="B20" s="299"/>
      <c r="C20" s="330">
        <f>$H$12*B21</f>
        <v>19585.253456221195</v>
      </c>
      <c r="D20" s="300"/>
      <c r="E20" s="299"/>
      <c r="F20" s="330">
        <f>IFERROR($H$12*E21,0)</f>
        <v>0</v>
      </c>
      <c r="G20" s="300"/>
      <c r="H20" s="292">
        <f>SUM(B20:G20)</f>
        <v>19585.253456221195</v>
      </c>
    </row>
    <row r="21" spans="2:8" ht="18" customHeight="1" x14ac:dyDescent="0.3">
      <c r="B21" s="500">
        <f>IFERROR(VLOOKUP($E$5,'AF GCF GEF Rates'!$A$4:$R$36,12,FALSE),0)</f>
        <v>1</v>
      </c>
      <c r="C21" s="501"/>
      <c r="D21" s="502"/>
      <c r="E21" s="503">
        <f>IFERROR(VLOOKUP($E$5,'AF GCF GEF Rates'!$A$4:$R$36,11,FALSE),0)</f>
        <v>0</v>
      </c>
      <c r="F21" s="501"/>
      <c r="G21" s="502"/>
      <c r="H21" s="212">
        <f>SUM(B21:G21)</f>
        <v>1</v>
      </c>
    </row>
    <row r="22" spans="2:8" ht="18" customHeight="1" x14ac:dyDescent="0.3">
      <c r="B22" s="372"/>
      <c r="C22" s="372"/>
      <c r="D22" s="372"/>
      <c r="E22" s="372"/>
      <c r="F22" s="372"/>
      <c r="G22" s="372"/>
      <c r="H22" s="372"/>
    </row>
    <row r="23" spans="2:8" s="86" customFormat="1" ht="17.45" customHeight="1" x14ac:dyDescent="0.35">
      <c r="B23" s="514" t="s">
        <v>52</v>
      </c>
      <c r="C23" s="514"/>
      <c r="D23" s="514"/>
      <c r="E23" s="514"/>
      <c r="F23" s="514"/>
      <c r="G23" s="514"/>
      <c r="H23" s="514"/>
    </row>
    <row r="24" spans="2:8" s="109" customFormat="1" ht="15" x14ac:dyDescent="0.25">
      <c r="B24" s="320" t="s">
        <v>53</v>
      </c>
      <c r="C24" s="331" t="s">
        <v>54</v>
      </c>
      <c r="D24" s="510" t="s">
        <v>55</v>
      </c>
      <c r="E24" s="331" t="s">
        <v>56</v>
      </c>
      <c r="F24" s="331" t="s">
        <v>57</v>
      </c>
      <c r="G24" s="331" t="s">
        <v>58</v>
      </c>
      <c r="H24" s="512" t="s">
        <v>33</v>
      </c>
    </row>
    <row r="25" spans="2:8" s="86" customFormat="1" ht="45" x14ac:dyDescent="0.25">
      <c r="B25" s="301" t="s">
        <v>59</v>
      </c>
      <c r="C25" s="278" t="s">
        <v>60</v>
      </c>
      <c r="D25" s="511"/>
      <c r="E25" s="278" t="s">
        <v>61</v>
      </c>
      <c r="F25" s="278" t="str">
        <f>VLOOKUP($E$5,'AF GCF GEF Rates'!$A$4:$H$36,8,FALSE)</f>
        <v>Fund 11316
Dept 10050
H70</v>
      </c>
      <c r="G25" s="278" t="s">
        <v>62</v>
      </c>
      <c r="H25" s="513"/>
    </row>
    <row r="26" spans="2:8" s="86" customFormat="1" ht="18" customHeight="1" x14ac:dyDescent="0.25">
      <c r="B26" s="110" t="s">
        <v>34</v>
      </c>
      <c r="C26" s="111" t="s">
        <v>35</v>
      </c>
      <c r="D26" s="111" t="s">
        <v>36</v>
      </c>
      <c r="E26" s="111" t="s">
        <v>37</v>
      </c>
      <c r="F26" s="112" t="s">
        <v>38</v>
      </c>
      <c r="G26" s="113" t="s">
        <v>39</v>
      </c>
      <c r="H26" s="329" t="s">
        <v>63</v>
      </c>
    </row>
    <row r="27" spans="2:8" ht="18" customHeight="1" x14ac:dyDescent="0.3">
      <c r="B27" s="292">
        <f>-$H$12*B28</f>
        <v>-6185.0230414746538</v>
      </c>
      <c r="C27" s="292">
        <f>-$H$12*C28</f>
        <v>-1325.9216589861749</v>
      </c>
      <c r="D27" s="292">
        <f>SUM(B27:C27)</f>
        <v>-7510.9447004608282</v>
      </c>
      <c r="E27" s="292">
        <f>-$H$12*E28</f>
        <v>-3901.3824884792616</v>
      </c>
      <c r="F27" s="292">
        <f>-$H$12*F28</f>
        <v>-7996.6589861751136</v>
      </c>
      <c r="G27" s="292">
        <f>-$H$12*G28</f>
        <v>-176.26728110599075</v>
      </c>
      <c r="H27" s="292">
        <f>SUM(D27:G27)</f>
        <v>-19585.253456221191</v>
      </c>
    </row>
    <row r="28" spans="2:8" ht="18" customHeight="1" x14ac:dyDescent="0.3">
      <c r="B28" s="212">
        <f>IFERROR(VLOOKUP($E$5,'AF GCF GEF Rates'!$A$4:$R$36,14,FALSE),0)</f>
        <v>0.31580000000000003</v>
      </c>
      <c r="C28" s="212">
        <f>IFERROR(VLOOKUP($E$5,'AF GCF GEF Rates'!$A$4:$R$36,17,FALSE),0)</f>
        <v>6.7699999999999996E-2</v>
      </c>
      <c r="D28" s="212">
        <f>SUM(B28:C28)</f>
        <v>0.38350000000000001</v>
      </c>
      <c r="E28" s="212">
        <f>IFERROR(VLOOKUP($E$5,'AF GCF GEF Rates'!$A$4:$R$36,16,FALSE),0)</f>
        <v>0.19919999999999999</v>
      </c>
      <c r="F28" s="212">
        <f>IFERROR(VLOOKUP($E$5,'AF GCF GEF Rates'!$A$4:$R$36,15,FALSE),0)</f>
        <v>0.4083</v>
      </c>
      <c r="G28" s="212">
        <f>IFERROR(VLOOKUP($E$5,'AF GCF GEF Rates'!$A$4:$R$36,18,FALSE),0)</f>
        <v>8.9999999999999993E-3</v>
      </c>
      <c r="H28" s="212">
        <f>SUM(D28:G28)</f>
        <v>1</v>
      </c>
    </row>
    <row r="29" spans="2:8" ht="18" customHeight="1" x14ac:dyDescent="0.3">
      <c r="B29" s="114"/>
      <c r="C29" s="114"/>
      <c r="D29" s="114"/>
      <c r="E29" s="114"/>
      <c r="F29" s="114"/>
      <c r="G29" s="114"/>
      <c r="H29" s="114"/>
    </row>
    <row r="30" spans="2:8" ht="18" customHeight="1" x14ac:dyDescent="0.25">
      <c r="B30" s="141" t="s">
        <v>64</v>
      </c>
      <c r="C30" s="141"/>
      <c r="D30" s="141"/>
      <c r="E30" s="89"/>
      <c r="F30" s="89"/>
    </row>
    <row r="31" spans="2:8" ht="45.6" customHeight="1" x14ac:dyDescent="0.25">
      <c r="B31" s="520" t="s">
        <v>65</v>
      </c>
      <c r="C31" s="520"/>
      <c r="D31" s="520"/>
      <c r="E31" s="520"/>
      <c r="F31" s="520"/>
      <c r="G31" s="520"/>
      <c r="H31" s="520"/>
    </row>
    <row r="32" spans="2:8" x14ac:dyDescent="0.25">
      <c r="B32" s="492" t="s">
        <v>66</v>
      </c>
      <c r="C32" s="497"/>
      <c r="D32" s="497"/>
      <c r="E32" s="497"/>
      <c r="F32" s="497"/>
      <c r="G32" s="497"/>
      <c r="H32" s="497"/>
    </row>
    <row r="33" spans="2:8" ht="12.6" customHeight="1" x14ac:dyDescent="0.25">
      <c r="B33" s="497"/>
      <c r="C33" s="497"/>
      <c r="D33" s="497"/>
      <c r="E33" s="497"/>
      <c r="F33" s="497"/>
      <c r="G33" s="497"/>
      <c r="H33" s="497"/>
    </row>
    <row r="34" spans="2:8" x14ac:dyDescent="0.25">
      <c r="B34" s="1" t="s">
        <v>67</v>
      </c>
    </row>
    <row r="35" spans="2:8" x14ac:dyDescent="0.25">
      <c r="B35" s="1" t="s">
        <v>68</v>
      </c>
    </row>
    <row r="36" spans="2:8" x14ac:dyDescent="0.25">
      <c r="B36" s="1" t="s">
        <v>69</v>
      </c>
    </row>
  </sheetData>
  <sheetProtection algorithmName="SHA-512" hashValue="sJAz16jl50PM1IlaAQG5GgvDX+yvYAC1+cQ8jm/0lSkyIlGIsxqlWpO1X9IdTIxiU1VTT1lmDqPb0I21V7lKDA==" saltValue="VbebHwni3osR/pf2bqczLA==" spinCount="100000" sheet="1" objects="1" scenarios="1"/>
  <protectedRanges>
    <protectedRange algorithmName="SHA-512" hashValue="mlR6iWQRJd/7IL1mWgaxGWcQLkbRKK0TQoJZJe6HwHnJc4ntFEDnpoDlM2PfTK6NoLAcfWzsC4DARTPxGa3CuA==" saltValue="Fm/eFrKtk62WgOmtKiPpBg==" spinCount="100000" sqref="B27:H29 B21:H22 C20:D20 F20:H20" name="Range1"/>
  </protectedRanges>
  <mergeCells count="20">
    <mergeCell ref="B32:H33"/>
    <mergeCell ref="B1:H1"/>
    <mergeCell ref="B3:H3"/>
    <mergeCell ref="B11:H11"/>
    <mergeCell ref="D24:D25"/>
    <mergeCell ref="H24:H25"/>
    <mergeCell ref="B23:H23"/>
    <mergeCell ref="E5:F5"/>
    <mergeCell ref="B16:H16"/>
    <mergeCell ref="H17:H18"/>
    <mergeCell ref="B19:D19"/>
    <mergeCell ref="E19:G19"/>
    <mergeCell ref="B31:H31"/>
    <mergeCell ref="I7:K9"/>
    <mergeCell ref="B21:D21"/>
    <mergeCell ref="E21:G21"/>
    <mergeCell ref="B17:D17"/>
    <mergeCell ref="B18:D18"/>
    <mergeCell ref="E18:G18"/>
    <mergeCell ref="E17:G17"/>
  </mergeCells>
  <dataValidations xWindow="777" yWindow="398" count="1">
    <dataValidation type="decimal" errorStyle="warning" operator="greaterThanOrEqual" allowBlank="1" showInputMessage="1" showErrorMessage="1" errorTitle="Minimum GMS rate" error="Please verify GMS rate. UNDP's new cost recovery rate is min 8% except certain funds " promptTitle="Enter GMS rate %" sqref="H8" xr:uid="{60E0CB18-241A-48C0-A6FC-4729EFDB859E}">
      <formula1>0.08</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777" yWindow="398" count="1">
        <x14:dataValidation type="list" allowBlank="1" showInputMessage="1" showErrorMessage="1" error="Please select from list" promptTitle="Select fund name and rate" prompt="Please select from list" xr:uid="{95B73DD3-9FD1-453F-B2FC-A8F0938B7E95}">
          <x14:formula1>
            <xm:f>'AF GCF GEF Rates'!$W$5:$W$34</xm:f>
          </x14:formula1>
          <xm:sqref>E5:F5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3DE76-4F33-4EDB-937D-07B238C81C91}">
  <sheetPr>
    <tabColor theme="5" tint="0.39997558519241921"/>
    <pageSetUpPr fitToPage="1"/>
  </sheetPr>
  <dimension ref="B1:I32"/>
  <sheetViews>
    <sheetView tabSelected="1" topLeftCell="A2" zoomScale="80" zoomScaleNormal="80" workbookViewId="0">
      <selection activeCell="M1" sqref="M1"/>
    </sheetView>
  </sheetViews>
  <sheetFormatPr defaultColWidth="7" defaultRowHeight="15.75" x14ac:dyDescent="0.25"/>
  <cols>
    <col min="1" max="1" width="3.140625" style="1" customWidth="1"/>
    <col min="2" max="8" width="23.85546875" style="1" customWidth="1"/>
    <col min="9" max="9" width="13.42578125" style="1" customWidth="1"/>
    <col min="10" max="16384" width="7" style="1"/>
  </cols>
  <sheetData>
    <row r="1" spans="2:9" ht="87.75" customHeight="1" x14ac:dyDescent="0.25">
      <c r="B1" s="489" t="s">
        <v>70</v>
      </c>
      <c r="C1" s="490"/>
      <c r="D1" s="490"/>
      <c r="E1" s="490"/>
      <c r="F1" s="490"/>
      <c r="G1" s="490"/>
      <c r="H1" s="490"/>
    </row>
    <row r="2" spans="2:9" ht="17.45" customHeight="1" x14ac:dyDescent="0.25">
      <c r="B2" s="86"/>
      <c r="C2" s="86"/>
      <c r="D2" s="86"/>
      <c r="E2" s="86"/>
      <c r="F2" s="86"/>
      <c r="G2" s="86"/>
      <c r="H2" s="104"/>
    </row>
    <row r="3" spans="2:9" ht="17.45" customHeight="1" x14ac:dyDescent="0.35">
      <c r="B3" s="491" t="s">
        <v>1</v>
      </c>
      <c r="C3" s="491"/>
      <c r="D3" s="491"/>
      <c r="E3" s="491"/>
      <c r="F3" s="491"/>
      <c r="G3" s="491"/>
      <c r="H3" s="491"/>
    </row>
    <row r="4" spans="2:9" ht="17.45" customHeight="1" thickBot="1" x14ac:dyDescent="0.3"/>
    <row r="5" spans="2:9" ht="23.25" customHeight="1" thickTop="1" thickBot="1" x14ac:dyDescent="0.35">
      <c r="B5" s="105" t="s">
        <v>46</v>
      </c>
      <c r="E5" s="532" t="s">
        <v>71</v>
      </c>
      <c r="F5" s="533"/>
      <c r="G5" s="293"/>
      <c r="H5" s="293"/>
    </row>
    <row r="6" spans="2:9" ht="12.95" customHeight="1" thickTop="1" thickBot="1" x14ac:dyDescent="0.35">
      <c r="B6" s="106"/>
      <c r="E6" s="107"/>
      <c r="F6" s="107"/>
      <c r="G6" s="107"/>
      <c r="H6" s="107"/>
      <c r="I6" s="144"/>
    </row>
    <row r="7" spans="2:9" ht="23.1" customHeight="1" thickTop="1" thickBot="1" x14ac:dyDescent="0.35">
      <c r="B7" s="108" t="s">
        <v>72</v>
      </c>
      <c r="E7" s="107"/>
      <c r="F7" s="107"/>
      <c r="G7" s="107"/>
      <c r="H7" s="302">
        <f>VLOOKUP(E5,'MP Rates'!A:D,4,FALSE)</f>
        <v>9</v>
      </c>
      <c r="I7" s="144"/>
    </row>
    <row r="8" spans="2:9" ht="15.6" customHeight="1" thickTop="1" thickBot="1" x14ac:dyDescent="0.35">
      <c r="B8" s="108"/>
      <c r="E8" s="107"/>
      <c r="F8" s="107"/>
      <c r="G8" s="107"/>
      <c r="H8" s="296"/>
      <c r="I8" s="144"/>
    </row>
    <row r="9" spans="2:9" ht="24.6" customHeight="1" thickTop="1" thickBot="1" x14ac:dyDescent="0.35">
      <c r="B9" s="108" t="s">
        <v>73</v>
      </c>
      <c r="E9" s="107"/>
      <c r="F9" s="107"/>
      <c r="G9" s="107"/>
      <c r="H9" s="303">
        <v>25000</v>
      </c>
      <c r="I9" s="144"/>
    </row>
    <row r="10" spans="2:9" ht="17.45" customHeight="1" thickTop="1" x14ac:dyDescent="0.25">
      <c r="I10" s="144"/>
    </row>
    <row r="11" spans="2:9" ht="17.45" customHeight="1" x14ac:dyDescent="0.35">
      <c r="B11" s="534" t="s">
        <v>50</v>
      </c>
      <c r="C11" s="535"/>
      <c r="D11" s="535"/>
      <c r="E11" s="535"/>
      <c r="F11" s="535"/>
      <c r="G11" s="535"/>
      <c r="H11" s="536"/>
      <c r="I11" s="144"/>
    </row>
    <row r="12" spans="2:9" ht="17.45" customHeight="1" x14ac:dyDescent="0.3">
      <c r="B12" s="273" t="s">
        <v>5</v>
      </c>
      <c r="C12" s="267"/>
      <c r="D12" s="267"/>
      <c r="E12" s="267"/>
      <c r="F12" s="267"/>
      <c r="G12" s="267"/>
      <c r="H12" s="304">
        <f>H9-(H9/(1+H7/100))</f>
        <v>2064.220183486239</v>
      </c>
    </row>
    <row r="13" spans="2:9" ht="17.45" customHeight="1" thickBot="1" x14ac:dyDescent="0.35">
      <c r="B13" s="274" t="s">
        <v>6</v>
      </c>
      <c r="C13" s="305"/>
      <c r="D13" s="305"/>
      <c r="E13" s="305"/>
      <c r="F13" s="305"/>
      <c r="G13" s="305"/>
      <c r="H13" s="306">
        <f>H9/(H7+100)%</f>
        <v>22935.779816513761</v>
      </c>
    </row>
    <row r="14" spans="2:9" s="86" customFormat="1" ht="21.95" customHeight="1" thickTop="1" thickBot="1" x14ac:dyDescent="0.35">
      <c r="B14" s="307" t="s">
        <v>7</v>
      </c>
      <c r="C14" s="308"/>
      <c r="D14" s="308"/>
      <c r="E14" s="308"/>
      <c r="F14" s="308"/>
      <c r="G14" s="308"/>
      <c r="H14" s="309">
        <f>SUM(H12:H13)</f>
        <v>25000</v>
      </c>
    </row>
    <row r="15" spans="2:9" s="86" customFormat="1" ht="17.45" customHeight="1" thickTop="1" x14ac:dyDescent="0.25">
      <c r="B15" s="145"/>
      <c r="C15" s="145"/>
      <c r="D15" s="145"/>
      <c r="E15" s="145"/>
      <c r="F15" s="145"/>
      <c r="G15" s="145"/>
      <c r="H15" s="266"/>
    </row>
    <row r="16" spans="2:9" s="86" customFormat="1" ht="21.95" customHeight="1" x14ac:dyDescent="0.35">
      <c r="B16" s="521" t="s">
        <v>74</v>
      </c>
      <c r="C16" s="522"/>
      <c r="D16" s="522"/>
      <c r="E16" s="522"/>
      <c r="F16" s="522"/>
      <c r="G16" s="522"/>
      <c r="H16" s="523"/>
    </row>
    <row r="17" spans="2:8" s="109" customFormat="1" ht="20.100000000000001" customHeight="1" x14ac:dyDescent="0.25">
      <c r="B17" s="207" t="s">
        <v>75</v>
      </c>
      <c r="C17" s="208" t="s">
        <v>76</v>
      </c>
      <c r="D17" s="209" t="s">
        <v>77</v>
      </c>
      <c r="E17" s="210" t="s">
        <v>78</v>
      </c>
      <c r="F17" s="210" t="s">
        <v>79</v>
      </c>
      <c r="G17" s="210" t="s">
        <v>80</v>
      </c>
      <c r="H17" s="332" t="s">
        <v>81</v>
      </c>
    </row>
    <row r="18" spans="2:8" s="86" customFormat="1" ht="21.6" customHeight="1" x14ac:dyDescent="0.25">
      <c r="B18" s="311" t="s">
        <v>82</v>
      </c>
      <c r="C18" s="312">
        <v>63003</v>
      </c>
      <c r="D18" s="311" t="s">
        <v>82</v>
      </c>
      <c r="E18" s="313" t="s">
        <v>83</v>
      </c>
      <c r="F18" s="314" t="s">
        <v>84</v>
      </c>
      <c r="G18" s="315" t="s">
        <v>85</v>
      </c>
      <c r="H18" s="310">
        <f>H12</f>
        <v>2064.220183486239</v>
      </c>
    </row>
    <row r="19" spans="2:8" ht="18" customHeight="1" x14ac:dyDescent="0.3">
      <c r="B19" s="373"/>
      <c r="C19" s="373"/>
      <c r="D19" s="373"/>
      <c r="E19" s="373"/>
      <c r="F19" s="373"/>
      <c r="G19" s="373"/>
      <c r="H19" s="373"/>
    </row>
    <row r="20" spans="2:8" s="86" customFormat="1" ht="21.95" customHeight="1" x14ac:dyDescent="0.35">
      <c r="B20" s="521" t="s">
        <v>86</v>
      </c>
      <c r="C20" s="535"/>
      <c r="D20" s="535"/>
      <c r="E20" s="535"/>
      <c r="F20" s="535"/>
      <c r="G20" s="535"/>
      <c r="H20" s="536"/>
    </row>
    <row r="21" spans="2:8" s="109" customFormat="1" ht="15" x14ac:dyDescent="0.25">
      <c r="B21" s="206" t="s">
        <v>53</v>
      </c>
      <c r="C21" s="331" t="s">
        <v>87</v>
      </c>
      <c r="D21" s="331" t="s">
        <v>56</v>
      </c>
      <c r="E21" s="331" t="s">
        <v>88</v>
      </c>
      <c r="F21" s="331" t="s">
        <v>58</v>
      </c>
      <c r="G21" s="524" t="s">
        <v>89</v>
      </c>
      <c r="H21" s="525"/>
    </row>
    <row r="22" spans="2:8" s="86" customFormat="1" ht="45" x14ac:dyDescent="0.25">
      <c r="B22" s="319" t="s">
        <v>59</v>
      </c>
      <c r="C22" s="278" t="s">
        <v>90</v>
      </c>
      <c r="D22" s="278" t="s">
        <v>61</v>
      </c>
      <c r="E22" s="278" t="s">
        <v>91</v>
      </c>
      <c r="F22" s="278" t="s">
        <v>62</v>
      </c>
      <c r="G22" s="526"/>
      <c r="H22" s="527"/>
    </row>
    <row r="23" spans="2:8" s="86" customFormat="1" ht="18" customHeight="1" thickBot="1" x14ac:dyDescent="0.3">
      <c r="B23" s="112" t="s">
        <v>34</v>
      </c>
      <c r="C23" s="111" t="s">
        <v>35</v>
      </c>
      <c r="D23" s="111" t="s">
        <v>92</v>
      </c>
      <c r="E23" s="111" t="s">
        <v>37</v>
      </c>
      <c r="F23" s="112" t="s">
        <v>38</v>
      </c>
      <c r="G23" s="528" t="s">
        <v>93</v>
      </c>
      <c r="H23" s="528"/>
    </row>
    <row r="24" spans="2:8" ht="18" customHeight="1" thickTop="1" thickBot="1" x14ac:dyDescent="0.35">
      <c r="B24" s="316">
        <f>-$H$12*B25</f>
        <v>-765.82568807339464</v>
      </c>
      <c r="C24" s="317">
        <f>-$H$12*C25</f>
        <v>-152.75229357798167</v>
      </c>
      <c r="D24" s="317">
        <f>-$H$12*D25</f>
        <v>-528.44036697247714</v>
      </c>
      <c r="E24" s="317">
        <f>-$H$12*E25</f>
        <v>-598.6238532110093</v>
      </c>
      <c r="F24" s="318">
        <f>-$H$12*F25</f>
        <v>-18.577981651376149</v>
      </c>
      <c r="G24" s="529">
        <f>SUM(B24:F24)</f>
        <v>-2064.220183486239</v>
      </c>
      <c r="H24" s="530"/>
    </row>
    <row r="25" spans="2:8" ht="18" customHeight="1" thickTop="1" x14ac:dyDescent="0.3">
      <c r="B25" s="211">
        <f>VLOOKUP($E$5,'MP Rates'!$A$7:$P$10,11,FALSE)</f>
        <v>0.371</v>
      </c>
      <c r="C25" s="211">
        <f>IFERROR(VLOOKUP($E$5,'MP Rates'!$A$7:$P$10,14,FALSE),0)</f>
        <v>7.3999999999999996E-2</v>
      </c>
      <c r="D25" s="211">
        <f>IFERROR(VLOOKUP($E$5,'MP Rates'!$A$7:$P$10,13,FALSE),0)</f>
        <v>0.25600000000000001</v>
      </c>
      <c r="E25" s="211">
        <f>IFERROR(VLOOKUP($E$5,'MP Rates'!$A$7:$P$10,12,FALSE),0)</f>
        <v>0.28999999999999998</v>
      </c>
      <c r="F25" s="211">
        <f>IFERROR(VLOOKUP($E$5,'MP Rates'!$A$7:$P$10,15,FALSE),0)</f>
        <v>8.9999999999999993E-3</v>
      </c>
      <c r="G25" s="500">
        <f>SUM(B25:F25)</f>
        <v>1</v>
      </c>
      <c r="H25" s="531"/>
    </row>
    <row r="26" spans="2:8" ht="18" customHeight="1" x14ac:dyDescent="0.3">
      <c r="B26" s="114"/>
      <c r="C26" s="114"/>
      <c r="D26" s="114"/>
      <c r="E26" s="114"/>
      <c r="F26" s="114"/>
      <c r="G26" s="114"/>
      <c r="H26" s="114"/>
    </row>
    <row r="27" spans="2:8" s="89" customFormat="1" ht="18" customHeight="1" x14ac:dyDescent="0.25">
      <c r="B27" s="141" t="s">
        <v>64</v>
      </c>
      <c r="C27" s="141"/>
      <c r="D27" s="141"/>
    </row>
    <row r="28" spans="2:8" ht="48.95" customHeight="1" x14ac:dyDescent="0.25">
      <c r="B28" s="520" t="s">
        <v>94</v>
      </c>
      <c r="C28" s="520"/>
      <c r="D28" s="520"/>
      <c r="E28" s="520"/>
      <c r="F28" s="520"/>
      <c r="G28" s="520"/>
      <c r="H28" s="520"/>
    </row>
    <row r="29" spans="2:8" ht="32.450000000000003" customHeight="1" x14ac:dyDescent="0.25">
      <c r="B29" s="492" t="s">
        <v>95</v>
      </c>
      <c r="C29" s="497"/>
      <c r="D29" s="497"/>
      <c r="E29" s="497"/>
      <c r="F29" s="497"/>
      <c r="G29" s="497"/>
      <c r="H29" s="497"/>
    </row>
    <row r="30" spans="2:8" x14ac:dyDescent="0.25">
      <c r="B30" s="1" t="s">
        <v>67</v>
      </c>
    </row>
    <row r="31" spans="2:8" x14ac:dyDescent="0.25">
      <c r="B31" s="1" t="s">
        <v>96</v>
      </c>
    </row>
    <row r="32" spans="2:8" x14ac:dyDescent="0.25">
      <c r="B32" s="1" t="s">
        <v>97</v>
      </c>
    </row>
  </sheetData>
  <sheetProtection algorithmName="SHA-512" hashValue="kzT20kXeBrUCfU1FFXuLnjp4sMykkmNHneBcCFCKwxs5cWiCLMap4lo5n4rUQRZZA1O7BkYmXn2i+PjtzMeVGA==" saltValue="QDjoUU/OeC8RmBB1yJBA5w==" spinCount="100000" sheet="1" objects="1" scenarios="1"/>
  <protectedRanges>
    <protectedRange algorithmName="SHA-512" hashValue="mlR6iWQRJd/7IL1mWgaxGWcQLkbRKK0TQoJZJe6HwHnJc4ntFEDnpoDlM2PfTK6NoLAcfWzsC4DARTPxGa3CuA==" saltValue="Fm/eFrKtk62WgOmtKiPpBg==" spinCount="100000" sqref="B19:H19 B24:C26 D24:G25 D26:H26" name="Range1"/>
  </protectedRanges>
  <mergeCells count="12">
    <mergeCell ref="B1:H1"/>
    <mergeCell ref="B3:H3"/>
    <mergeCell ref="E5:F5"/>
    <mergeCell ref="B11:H11"/>
    <mergeCell ref="B20:H20"/>
    <mergeCell ref="B29:H29"/>
    <mergeCell ref="B16:H16"/>
    <mergeCell ref="G21:H22"/>
    <mergeCell ref="G23:H23"/>
    <mergeCell ref="G24:H24"/>
    <mergeCell ref="G25:H25"/>
    <mergeCell ref="B28:H28"/>
  </mergeCells>
  <dataValidations xWindow="601" yWindow="452" count="1">
    <dataValidation type="decimal" errorStyle="warning" operator="greaterThanOrEqual" allowBlank="1" showInputMessage="1" showErrorMessage="1" errorTitle="Minimum GMS rate" error="Please verify GMS rate. UNDP's new cost recovery rate is min 8% except certain funds " promptTitle="Enter GMS rate %" sqref="H8" xr:uid="{8A1E9C35-0C5E-4528-AAA7-94ABA4F05AE7}">
      <formula1>0.08</formula1>
    </dataValidation>
  </dataValidations>
  <pageMargins left="0.25" right="0.25" top="0.75" bottom="0.75" header="0.3" footer="0.3"/>
  <pageSetup scale="55" orientation="portrait" r:id="rId1"/>
  <extLst>
    <ext xmlns:x14="http://schemas.microsoft.com/office/spreadsheetml/2009/9/main" uri="{CCE6A557-97BC-4b89-ADB6-D9C93CAAB3DF}">
      <x14:dataValidations xmlns:xm="http://schemas.microsoft.com/office/excel/2006/main" xWindow="601" yWindow="452" count="1">
        <x14:dataValidation type="list" allowBlank="1" showInputMessage="1" showErrorMessage="1" error="Please select from list" promptTitle="Select fund name and rate" prompt="Please select from list" xr:uid="{AEEE35B8-71A2-47B4-AC10-AD21762114C1}">
          <x14:formula1>
            <xm:f>'MP Rates'!$A$7:$A$10</xm:f>
          </x14:formula1>
          <xm:sqref>E5:F5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3BE4-F14A-420F-A55E-994064FEFD33}">
  <dimension ref="A1:W39"/>
  <sheetViews>
    <sheetView topLeftCell="E1" zoomScale="90" zoomScaleNormal="90" workbookViewId="0">
      <pane ySplit="4" topLeftCell="A5" activePane="bottomLeft" state="frozen"/>
      <selection activeCell="A21" sqref="A20:G21"/>
      <selection pane="bottomLeft" activeCell="A21" sqref="A20:G21"/>
    </sheetView>
  </sheetViews>
  <sheetFormatPr defaultColWidth="7.5703125" defaultRowHeight="15" x14ac:dyDescent="0.25"/>
  <cols>
    <col min="1" max="1" width="23.28515625" style="2" customWidth="1"/>
    <col min="2" max="2" width="7.5703125" style="2"/>
    <col min="3" max="3" width="15.42578125" style="2" customWidth="1"/>
    <col min="4" max="4" width="44.42578125" style="2" customWidth="1"/>
    <col min="5" max="5" width="12" style="3" customWidth="1"/>
    <col min="6" max="6" width="13.5703125" style="3" customWidth="1"/>
    <col min="7" max="7" width="17.5703125" style="3" customWidth="1"/>
    <col min="8" max="8" width="19.42578125" style="3" customWidth="1"/>
    <col min="9" max="9" width="9.42578125" style="2" bestFit="1" customWidth="1"/>
    <col min="10" max="10" width="11.140625" style="2" customWidth="1"/>
    <col min="11" max="11" width="14.42578125" style="2" customWidth="1"/>
    <col min="12" max="12" width="13.85546875" style="3" customWidth="1"/>
    <col min="13" max="13" width="10.5703125" style="2" customWidth="1"/>
    <col min="14" max="14" width="13.140625" style="2" customWidth="1"/>
    <col min="15" max="15" width="14.42578125" style="2" customWidth="1"/>
    <col min="16" max="18" width="13.140625" style="2" customWidth="1"/>
    <col min="19" max="19" width="10.42578125" style="2" customWidth="1"/>
    <col min="20" max="20" width="15.7109375" style="2" customWidth="1"/>
    <col min="21" max="22" width="7.5703125" style="2"/>
    <col min="23" max="23" width="51.140625" style="2" customWidth="1"/>
    <col min="24" max="16384" width="7.5703125" style="2"/>
  </cols>
  <sheetData>
    <row r="1" spans="1:23" ht="15.75" x14ac:dyDescent="0.25">
      <c r="A1" s="10" t="s">
        <v>98</v>
      </c>
      <c r="D1" s="9"/>
      <c r="E1" s="72"/>
      <c r="F1" s="72"/>
      <c r="G1" s="72"/>
      <c r="H1" s="72"/>
      <c r="I1" s="8"/>
      <c r="J1" s="6"/>
      <c r="K1" s="558"/>
      <c r="L1" s="558"/>
      <c r="M1" s="558"/>
    </row>
    <row r="2" spans="1:23" ht="15.75" thickBot="1" x14ac:dyDescent="0.3">
      <c r="D2" s="7"/>
      <c r="E2" s="73"/>
      <c r="F2" s="73"/>
      <c r="G2" s="73"/>
      <c r="H2" s="73"/>
      <c r="I2" s="7"/>
      <c r="J2" s="6"/>
      <c r="K2" s="559" t="s">
        <v>99</v>
      </c>
      <c r="L2" s="559"/>
      <c r="M2" s="560"/>
      <c r="N2" s="567" t="s">
        <v>100</v>
      </c>
      <c r="O2" s="567"/>
      <c r="P2" s="567"/>
      <c r="Q2" s="567"/>
      <c r="R2" s="567"/>
      <c r="S2" s="567"/>
    </row>
    <row r="3" spans="1:23" ht="15.95" customHeight="1" x14ac:dyDescent="0.25">
      <c r="D3" s="7"/>
      <c r="E3" s="73"/>
      <c r="F3" s="565" t="s">
        <v>101</v>
      </c>
      <c r="G3" s="566"/>
      <c r="H3" s="73"/>
      <c r="I3" s="7"/>
      <c r="J3" s="6"/>
      <c r="K3" s="568" t="s">
        <v>102</v>
      </c>
      <c r="L3" s="569"/>
      <c r="M3" s="570"/>
      <c r="N3" s="571" t="s">
        <v>102</v>
      </c>
      <c r="O3" s="572"/>
      <c r="P3" s="572"/>
      <c r="Q3" s="572"/>
      <c r="R3" s="572"/>
      <c r="S3" s="573"/>
    </row>
    <row r="4" spans="1:23" ht="45" x14ac:dyDescent="0.25">
      <c r="A4" s="374" t="s">
        <v>103</v>
      </c>
      <c r="B4" s="541" t="s">
        <v>104</v>
      </c>
      <c r="C4" s="542"/>
      <c r="D4" s="375" t="s">
        <v>105</v>
      </c>
      <c r="E4" s="375" t="s">
        <v>106</v>
      </c>
      <c r="F4" s="375" t="s">
        <v>107</v>
      </c>
      <c r="G4" s="375" t="s">
        <v>101</v>
      </c>
      <c r="H4" s="375" t="s">
        <v>108</v>
      </c>
      <c r="I4" s="375" t="s">
        <v>76</v>
      </c>
      <c r="J4" s="376" t="s">
        <v>109</v>
      </c>
      <c r="K4" s="577"/>
      <c r="L4" s="542"/>
      <c r="M4" s="377"/>
      <c r="N4" s="378" t="s">
        <v>110</v>
      </c>
      <c r="O4" s="379" t="s">
        <v>111</v>
      </c>
      <c r="P4" s="379" t="s">
        <v>56</v>
      </c>
      <c r="Q4" s="379" t="s">
        <v>112</v>
      </c>
      <c r="R4" s="379" t="s">
        <v>113</v>
      </c>
      <c r="S4" s="380"/>
      <c r="W4" s="375" t="s">
        <v>105</v>
      </c>
    </row>
    <row r="5" spans="1:23" x14ac:dyDescent="0.25">
      <c r="A5" s="381"/>
      <c r="B5" s="381"/>
      <c r="C5" s="381"/>
      <c r="D5" s="382"/>
      <c r="E5" s="383"/>
      <c r="F5" s="375"/>
      <c r="G5" s="383" t="s">
        <v>114</v>
      </c>
      <c r="H5" s="383"/>
      <c r="I5" s="384"/>
      <c r="J5" s="385"/>
      <c r="K5" s="386" t="s">
        <v>115</v>
      </c>
      <c r="L5" s="387" t="s">
        <v>116</v>
      </c>
      <c r="M5" s="388" t="s">
        <v>117</v>
      </c>
      <c r="N5" s="386" t="s">
        <v>118</v>
      </c>
      <c r="O5" s="387" t="s">
        <v>119</v>
      </c>
      <c r="P5" s="387" t="s">
        <v>120</v>
      </c>
      <c r="Q5" s="387" t="s">
        <v>118</v>
      </c>
      <c r="R5" s="387" t="s">
        <v>121</v>
      </c>
      <c r="S5" s="388" t="s">
        <v>122</v>
      </c>
      <c r="W5" s="389" t="s">
        <v>123</v>
      </c>
    </row>
    <row r="6" spans="1:23" ht="18" customHeight="1" x14ac:dyDescent="0.25">
      <c r="A6" s="390" t="s">
        <v>124</v>
      </c>
      <c r="B6" s="391" t="s">
        <v>125</v>
      </c>
      <c r="C6" s="390"/>
      <c r="D6" s="392" t="s">
        <v>126</v>
      </c>
      <c r="E6" s="393">
        <v>9</v>
      </c>
      <c r="F6" s="394" t="s">
        <v>127</v>
      </c>
      <c r="G6" s="394" t="s">
        <v>128</v>
      </c>
      <c r="H6" s="395" t="s">
        <v>129</v>
      </c>
      <c r="I6" s="561" t="s">
        <v>130</v>
      </c>
      <c r="J6" s="578" t="s">
        <v>131</v>
      </c>
      <c r="K6" s="396">
        <v>0.44109999999999999</v>
      </c>
      <c r="L6" s="397">
        <v>0.55889999999999995</v>
      </c>
      <c r="M6" s="398">
        <f>SUM(K6:L6)</f>
        <v>1</v>
      </c>
      <c r="N6" s="399">
        <v>0.34910000000000002</v>
      </c>
      <c r="O6" s="400">
        <v>0.44109999999999999</v>
      </c>
      <c r="P6" s="400">
        <v>0.155</v>
      </c>
      <c r="Q6" s="400">
        <v>4.58E-2</v>
      </c>
      <c r="R6" s="401">
        <v>8.9999999999999993E-3</v>
      </c>
      <c r="S6" s="402">
        <f>SUM(N6:R6)</f>
        <v>1</v>
      </c>
      <c r="W6" s="403" t="s">
        <v>132</v>
      </c>
    </row>
    <row r="7" spans="1:23" ht="18" customHeight="1" x14ac:dyDescent="0.25">
      <c r="A7" s="390" t="s">
        <v>133</v>
      </c>
      <c r="B7" s="391" t="s">
        <v>125</v>
      </c>
      <c r="C7" s="390"/>
      <c r="D7" s="392" t="s">
        <v>134</v>
      </c>
      <c r="E7" s="393">
        <v>9.5</v>
      </c>
      <c r="F7" s="394" t="s">
        <v>127</v>
      </c>
      <c r="G7" s="394" t="s">
        <v>128</v>
      </c>
      <c r="H7" s="395" t="s">
        <v>129</v>
      </c>
      <c r="I7" s="561"/>
      <c r="J7" s="579"/>
      <c r="K7" s="396">
        <v>0.46939999999999998</v>
      </c>
      <c r="L7" s="404">
        <v>0.53059999999999996</v>
      </c>
      <c r="M7" s="398">
        <f>SUM(K7:L7)</f>
        <v>1</v>
      </c>
      <c r="N7" s="405">
        <v>0.32890000000000003</v>
      </c>
      <c r="O7" s="406">
        <v>0.46939999999999998</v>
      </c>
      <c r="P7" s="406">
        <v>0.1469</v>
      </c>
      <c r="Q7" s="406">
        <v>4.58E-2</v>
      </c>
      <c r="R7" s="407">
        <v>8.9999999999999993E-3</v>
      </c>
      <c r="S7" s="402">
        <f>SUM(N7:R7)</f>
        <v>1</v>
      </c>
      <c r="W7" s="408" t="s">
        <v>135</v>
      </c>
    </row>
    <row r="8" spans="1:23" ht="18" customHeight="1" x14ac:dyDescent="0.25">
      <c r="A8" s="390" t="s">
        <v>136</v>
      </c>
      <c r="B8" s="391" t="s">
        <v>125</v>
      </c>
      <c r="C8" s="390"/>
      <c r="D8" s="392" t="s">
        <v>137</v>
      </c>
      <c r="E8" s="393">
        <v>10</v>
      </c>
      <c r="F8" s="394" t="s">
        <v>127</v>
      </c>
      <c r="G8" s="394" t="s">
        <v>128</v>
      </c>
      <c r="H8" s="395" t="s">
        <v>129</v>
      </c>
      <c r="I8" s="561"/>
      <c r="J8" s="579"/>
      <c r="K8" s="396">
        <v>0.49569999999999997</v>
      </c>
      <c r="L8" s="404">
        <f>M8-K8</f>
        <v>0.50429999999999997</v>
      </c>
      <c r="M8" s="409">
        <v>1</v>
      </c>
      <c r="N8" s="405">
        <v>0.26290000000000002</v>
      </c>
      <c r="O8" s="406">
        <v>0.49569999999999997</v>
      </c>
      <c r="P8" s="406">
        <v>0.17610000000000001</v>
      </c>
      <c r="Q8" s="406">
        <v>5.6300000000000003E-2</v>
      </c>
      <c r="R8" s="407">
        <v>8.9999999999999993E-3</v>
      </c>
      <c r="S8" s="402">
        <f>SUM(N8:R8)</f>
        <v>1</v>
      </c>
      <c r="W8" s="408" t="s">
        <v>138</v>
      </c>
    </row>
    <row r="9" spans="1:23" ht="18" customHeight="1" x14ac:dyDescent="0.25">
      <c r="A9" s="390" t="s">
        <v>139</v>
      </c>
      <c r="B9" s="391" t="s">
        <v>125</v>
      </c>
      <c r="C9" s="390"/>
      <c r="D9" s="392" t="s">
        <v>140</v>
      </c>
      <c r="E9" s="393">
        <v>4</v>
      </c>
      <c r="F9" s="394" t="s">
        <v>127</v>
      </c>
      <c r="G9" s="394" t="s">
        <v>128</v>
      </c>
      <c r="H9" s="395" t="s">
        <v>129</v>
      </c>
      <c r="I9" s="561">
        <v>62141</v>
      </c>
      <c r="J9" s="580" t="s">
        <v>131</v>
      </c>
      <c r="K9" s="396">
        <v>0.74329999999999996</v>
      </c>
      <c r="L9" s="404">
        <f>M9-K9</f>
        <v>0.25670000000000004</v>
      </c>
      <c r="M9" s="409">
        <v>1</v>
      </c>
      <c r="N9" s="410">
        <v>0</v>
      </c>
      <c r="O9" s="406">
        <v>0.74329999999999996</v>
      </c>
      <c r="P9" s="406">
        <v>0.2477</v>
      </c>
      <c r="Q9" s="411">
        <v>0</v>
      </c>
      <c r="R9" s="407">
        <v>8.9999999999999993E-3</v>
      </c>
      <c r="S9" s="402">
        <f>SUM(N9:R9)</f>
        <v>1</v>
      </c>
      <c r="W9" s="412" t="s">
        <v>141</v>
      </c>
    </row>
    <row r="10" spans="1:23" ht="18" customHeight="1" x14ac:dyDescent="0.25">
      <c r="A10" s="390" t="s">
        <v>142</v>
      </c>
      <c r="B10" s="391" t="s">
        <v>125</v>
      </c>
      <c r="C10" s="390"/>
      <c r="D10" s="392" t="s">
        <v>143</v>
      </c>
      <c r="E10" s="393">
        <v>6</v>
      </c>
      <c r="F10" s="394" t="s">
        <v>127</v>
      </c>
      <c r="G10" s="394" t="s">
        <v>128</v>
      </c>
      <c r="H10" s="395" t="s">
        <v>129</v>
      </c>
      <c r="I10" s="561"/>
      <c r="J10" s="581"/>
      <c r="K10" s="396">
        <v>0.74329999999999996</v>
      </c>
      <c r="L10" s="404">
        <f>M10-K10</f>
        <v>0.25670000000000004</v>
      </c>
      <c r="M10" s="409">
        <v>1</v>
      </c>
      <c r="N10" s="410">
        <v>0</v>
      </c>
      <c r="O10" s="406">
        <v>0.74329999999999996</v>
      </c>
      <c r="P10" s="406">
        <v>0.2477</v>
      </c>
      <c r="Q10" s="411">
        <v>0</v>
      </c>
      <c r="R10" s="407">
        <v>8.9999999999999993E-3</v>
      </c>
      <c r="S10" s="402">
        <f>SUM(N10:R10)</f>
        <v>1</v>
      </c>
      <c r="W10" s="412" t="s">
        <v>144</v>
      </c>
    </row>
    <row r="11" spans="1:23" ht="15.6" customHeight="1" x14ac:dyDescent="0.25">
      <c r="A11" s="413"/>
      <c r="B11" s="413"/>
      <c r="C11" s="413"/>
      <c r="D11" s="413"/>
      <c r="E11" s="414"/>
      <c r="F11" s="415" t="s">
        <v>145</v>
      </c>
      <c r="G11" s="414"/>
      <c r="H11" s="416"/>
      <c r="I11" s="417"/>
      <c r="J11" s="418"/>
      <c r="K11" s="419" t="s">
        <v>145</v>
      </c>
      <c r="L11" s="420" t="s">
        <v>146</v>
      </c>
      <c r="M11" s="421" t="s">
        <v>117</v>
      </c>
      <c r="N11" s="422" t="s">
        <v>118</v>
      </c>
      <c r="O11" s="423" t="s">
        <v>147</v>
      </c>
      <c r="P11" s="423" t="s">
        <v>120</v>
      </c>
      <c r="Q11" s="423" t="s">
        <v>118</v>
      </c>
      <c r="R11" s="423" t="s">
        <v>121</v>
      </c>
      <c r="S11" s="421" t="s">
        <v>122</v>
      </c>
      <c r="W11" s="424" t="s">
        <v>148</v>
      </c>
    </row>
    <row r="12" spans="1:23" ht="18.75" customHeight="1" x14ac:dyDescent="0.25">
      <c r="A12" s="425" t="s">
        <v>149</v>
      </c>
      <c r="B12" s="425" t="s">
        <v>150</v>
      </c>
      <c r="C12" s="425"/>
      <c r="D12" s="426" t="s">
        <v>140</v>
      </c>
      <c r="E12" s="427">
        <v>6</v>
      </c>
      <c r="F12" s="427" t="s">
        <v>145</v>
      </c>
      <c r="G12" s="427" t="s">
        <v>151</v>
      </c>
      <c r="H12" s="428" t="s">
        <v>152</v>
      </c>
      <c r="I12" s="562">
        <v>62040</v>
      </c>
      <c r="J12" s="574" t="s">
        <v>153</v>
      </c>
      <c r="K12" s="429">
        <v>0</v>
      </c>
      <c r="L12" s="430">
        <v>1</v>
      </c>
      <c r="M12" s="431">
        <f>L12</f>
        <v>1</v>
      </c>
      <c r="N12" s="432">
        <v>0</v>
      </c>
      <c r="O12" s="433">
        <v>0.74329999999999996</v>
      </c>
      <c r="P12" s="433">
        <v>0.2477</v>
      </c>
      <c r="Q12" s="434">
        <v>0</v>
      </c>
      <c r="R12" s="435">
        <v>8.9999999999999993E-3</v>
      </c>
      <c r="S12" s="436">
        <f>SUM(N12:R12)</f>
        <v>1</v>
      </c>
      <c r="W12" s="437" t="s">
        <v>154</v>
      </c>
    </row>
    <row r="13" spans="1:23" ht="18.75" customHeight="1" x14ac:dyDescent="0.25">
      <c r="A13" s="425" t="s">
        <v>155</v>
      </c>
      <c r="B13" s="425" t="s">
        <v>150</v>
      </c>
      <c r="C13" s="425"/>
      <c r="D13" s="438" t="s">
        <v>156</v>
      </c>
      <c r="E13" s="74">
        <v>8</v>
      </c>
      <c r="F13" s="74" t="s">
        <v>145</v>
      </c>
      <c r="G13" s="427" t="s">
        <v>151</v>
      </c>
      <c r="H13" s="428" t="s">
        <v>152</v>
      </c>
      <c r="I13" s="563"/>
      <c r="J13" s="575"/>
      <c r="K13" s="429">
        <v>0</v>
      </c>
      <c r="L13" s="430">
        <v>1</v>
      </c>
      <c r="M13" s="431">
        <v>1</v>
      </c>
      <c r="N13" s="439">
        <v>0.33789999999999998</v>
      </c>
      <c r="O13" s="433">
        <v>0.37209999999999999</v>
      </c>
      <c r="P13" s="433">
        <v>0.2089</v>
      </c>
      <c r="Q13" s="433">
        <v>7.2099999999999997E-2</v>
      </c>
      <c r="R13" s="435">
        <v>8.9999999999999993E-3</v>
      </c>
      <c r="S13" s="436">
        <f>SUM(N13:R13)</f>
        <v>0.99999999999999989</v>
      </c>
      <c r="W13" s="437" t="s">
        <v>157</v>
      </c>
    </row>
    <row r="14" spans="1:23" ht="18.75" customHeight="1" x14ac:dyDescent="0.25">
      <c r="A14" s="425" t="s">
        <v>158</v>
      </c>
      <c r="B14" s="425" t="s">
        <v>150</v>
      </c>
      <c r="C14" s="425"/>
      <c r="D14" s="440" t="s">
        <v>126</v>
      </c>
      <c r="E14" s="74">
        <v>9</v>
      </c>
      <c r="F14" s="74" t="s">
        <v>145</v>
      </c>
      <c r="G14" s="427" t="s">
        <v>151</v>
      </c>
      <c r="H14" s="428" t="s">
        <v>152</v>
      </c>
      <c r="I14" s="563"/>
      <c r="J14" s="575"/>
      <c r="K14" s="429">
        <v>0</v>
      </c>
      <c r="L14" s="430">
        <v>1</v>
      </c>
      <c r="M14" s="431">
        <v>1</v>
      </c>
      <c r="N14" s="441">
        <v>0.34910000000000002</v>
      </c>
      <c r="O14" s="442">
        <v>0.44109999999999999</v>
      </c>
      <c r="P14" s="442">
        <v>0.155</v>
      </c>
      <c r="Q14" s="442">
        <v>4.58E-2</v>
      </c>
      <c r="R14" s="443">
        <v>8.9999999999999993E-3</v>
      </c>
      <c r="S14" s="436">
        <f>SUM(N14:R14)</f>
        <v>1</v>
      </c>
      <c r="T14" s="5" t="s">
        <v>159</v>
      </c>
      <c r="W14" s="437" t="s">
        <v>160</v>
      </c>
    </row>
    <row r="15" spans="1:23" ht="18.75" customHeight="1" x14ac:dyDescent="0.25">
      <c r="A15" s="425" t="s">
        <v>161</v>
      </c>
      <c r="B15" s="425" t="s">
        <v>150</v>
      </c>
      <c r="C15" s="425"/>
      <c r="D15" s="440" t="s">
        <v>134</v>
      </c>
      <c r="E15" s="74">
        <v>9.5</v>
      </c>
      <c r="F15" s="74" t="s">
        <v>145</v>
      </c>
      <c r="G15" s="427" t="s">
        <v>151</v>
      </c>
      <c r="H15" s="428" t="s">
        <v>152</v>
      </c>
      <c r="I15" s="563"/>
      <c r="J15" s="575"/>
      <c r="K15" s="429">
        <v>0</v>
      </c>
      <c r="L15" s="430">
        <v>1</v>
      </c>
      <c r="M15" s="431">
        <v>1</v>
      </c>
      <c r="N15" s="439">
        <v>0.32890000000000003</v>
      </c>
      <c r="O15" s="433">
        <v>0.46939999999999998</v>
      </c>
      <c r="P15" s="433">
        <v>0.1469</v>
      </c>
      <c r="Q15" s="433">
        <v>4.58E-2</v>
      </c>
      <c r="R15" s="435">
        <v>8.9999999999999993E-3</v>
      </c>
      <c r="S15" s="436">
        <f>SUM(N15:R15)</f>
        <v>1</v>
      </c>
      <c r="W15" s="444" t="s">
        <v>162</v>
      </c>
    </row>
    <row r="16" spans="1:23" ht="18.75" customHeight="1" x14ac:dyDescent="0.25">
      <c r="A16" s="425" t="s">
        <v>163</v>
      </c>
      <c r="B16" s="425" t="s">
        <v>150</v>
      </c>
      <c r="C16" s="425"/>
      <c r="D16" s="440" t="s">
        <v>137</v>
      </c>
      <c r="E16" s="445">
        <v>10</v>
      </c>
      <c r="F16" s="445" t="s">
        <v>145</v>
      </c>
      <c r="G16" s="427" t="s">
        <v>151</v>
      </c>
      <c r="H16" s="428" t="s">
        <v>152</v>
      </c>
      <c r="I16" s="564"/>
      <c r="J16" s="576"/>
      <c r="K16" s="429">
        <v>0</v>
      </c>
      <c r="L16" s="430">
        <v>1</v>
      </c>
      <c r="M16" s="431">
        <v>1</v>
      </c>
      <c r="N16" s="439">
        <v>0.26290000000000002</v>
      </c>
      <c r="O16" s="433">
        <v>0.49569999999999997</v>
      </c>
      <c r="P16" s="433">
        <v>0.17610000000000001</v>
      </c>
      <c r="Q16" s="433">
        <v>5.6300000000000003E-2</v>
      </c>
      <c r="R16" s="435">
        <v>8.9999999999999993E-3</v>
      </c>
      <c r="S16" s="436">
        <f>SUM(N16:R16)</f>
        <v>1</v>
      </c>
      <c r="W16" s="444" t="s">
        <v>164</v>
      </c>
    </row>
    <row r="17" spans="1:23" x14ac:dyDescent="0.25">
      <c r="A17" s="446"/>
      <c r="B17" s="446"/>
      <c r="C17" s="446"/>
      <c r="D17" s="446"/>
      <c r="E17" s="446"/>
      <c r="F17" s="375" t="s">
        <v>107</v>
      </c>
      <c r="G17" s="383" t="s">
        <v>114</v>
      </c>
      <c r="H17" s="447"/>
      <c r="I17" s="446"/>
      <c r="J17" s="448"/>
      <c r="K17" s="419" t="s">
        <v>165</v>
      </c>
      <c r="L17" s="420" t="s">
        <v>166</v>
      </c>
      <c r="M17" s="421" t="s">
        <v>117</v>
      </c>
      <c r="N17" s="419" t="s">
        <v>118</v>
      </c>
      <c r="O17" s="420" t="s">
        <v>167</v>
      </c>
      <c r="P17" s="420" t="s">
        <v>120</v>
      </c>
      <c r="Q17" s="420" t="s">
        <v>118</v>
      </c>
      <c r="R17" s="420" t="s">
        <v>121</v>
      </c>
      <c r="S17" s="421" t="s">
        <v>122</v>
      </c>
      <c r="T17" s="4"/>
      <c r="W17" s="444" t="s">
        <v>168</v>
      </c>
    </row>
    <row r="18" spans="1:23" ht="18.75" customHeight="1" x14ac:dyDescent="0.25">
      <c r="A18" s="390" t="s">
        <v>132</v>
      </c>
      <c r="B18" s="546" t="s">
        <v>125</v>
      </c>
      <c r="C18" s="547"/>
      <c r="D18" s="449" t="s">
        <v>169</v>
      </c>
      <c r="E18" s="450">
        <v>8.5</v>
      </c>
      <c r="F18" s="394" t="s">
        <v>170</v>
      </c>
      <c r="G18" s="394" t="s">
        <v>128</v>
      </c>
      <c r="H18" s="395" t="s">
        <v>171</v>
      </c>
      <c r="I18" s="545">
        <v>62040</v>
      </c>
      <c r="J18" s="550" t="s">
        <v>172</v>
      </c>
      <c r="K18" s="451">
        <v>0.4083</v>
      </c>
      <c r="L18" s="452">
        <v>0.5917</v>
      </c>
      <c r="M18" s="453">
        <f>SUM(K18:L18)</f>
        <v>1</v>
      </c>
      <c r="N18" s="451">
        <v>0.31580000000000003</v>
      </c>
      <c r="O18" s="452">
        <v>0.4083</v>
      </c>
      <c r="P18" s="452">
        <v>0.19919999999999999</v>
      </c>
      <c r="Q18" s="452">
        <v>6.7699999999999996E-2</v>
      </c>
      <c r="R18" s="452">
        <v>8.9999999999999993E-3</v>
      </c>
      <c r="S18" s="454">
        <f>SUM(N18:R18)</f>
        <v>1</v>
      </c>
      <c r="W18" s="412" t="s">
        <v>47</v>
      </c>
    </row>
    <row r="19" spans="1:23" ht="18.75" customHeight="1" x14ac:dyDescent="0.25">
      <c r="A19" s="390" t="s">
        <v>138</v>
      </c>
      <c r="B19" s="548"/>
      <c r="C19" s="549"/>
      <c r="D19" s="449" t="s">
        <v>173</v>
      </c>
      <c r="E19" s="455">
        <v>9.5</v>
      </c>
      <c r="F19" s="394" t="s">
        <v>170</v>
      </c>
      <c r="G19" s="394" t="s">
        <v>128</v>
      </c>
      <c r="H19" s="395" t="s">
        <v>171</v>
      </c>
      <c r="I19" s="538"/>
      <c r="J19" s="551"/>
      <c r="K19" s="451">
        <v>0.4083</v>
      </c>
      <c r="L19" s="452">
        <v>0.5917</v>
      </c>
      <c r="M19" s="453">
        <f t="shared" ref="M19:M21" si="0">SUM(K19:L19)</f>
        <v>1</v>
      </c>
      <c r="N19" s="451">
        <v>0.31580000000000003</v>
      </c>
      <c r="O19" s="452">
        <v>0.4083</v>
      </c>
      <c r="P19" s="452">
        <v>0.19919999999999999</v>
      </c>
      <c r="Q19" s="452">
        <v>6.7699999999999996E-2</v>
      </c>
      <c r="R19" s="452">
        <v>8.9999999999999993E-3</v>
      </c>
      <c r="S19" s="454">
        <f>SUM(N19:R19)</f>
        <v>1</v>
      </c>
      <c r="W19" s="444" t="s">
        <v>174</v>
      </c>
    </row>
    <row r="20" spans="1:23" ht="18.75" customHeight="1" x14ac:dyDescent="0.25">
      <c r="A20" s="390" t="s">
        <v>123</v>
      </c>
      <c r="B20" s="546" t="s">
        <v>125</v>
      </c>
      <c r="C20" s="547"/>
      <c r="D20" s="449" t="s">
        <v>175</v>
      </c>
      <c r="E20" s="450">
        <v>8.5</v>
      </c>
      <c r="F20" s="394" t="s">
        <v>170</v>
      </c>
      <c r="G20" s="394" t="s">
        <v>128</v>
      </c>
      <c r="H20" s="395" t="s">
        <v>171</v>
      </c>
      <c r="I20" s="545">
        <v>62040</v>
      </c>
      <c r="J20" s="543" t="s">
        <v>172</v>
      </c>
      <c r="K20" s="451">
        <v>0.79179999999999995</v>
      </c>
      <c r="L20" s="452">
        <v>0.2082</v>
      </c>
      <c r="M20" s="453">
        <f t="shared" si="0"/>
        <v>1</v>
      </c>
      <c r="N20" s="451">
        <v>0</v>
      </c>
      <c r="O20" s="452">
        <v>0.79179999999999995</v>
      </c>
      <c r="P20" s="452">
        <v>0.19919999999999999</v>
      </c>
      <c r="Q20" s="452">
        <v>0</v>
      </c>
      <c r="R20" s="452">
        <v>8.9999999999999993E-3</v>
      </c>
      <c r="S20" s="454">
        <f t="shared" ref="S20:S21" si="1">SUM(N20:R20)</f>
        <v>0.99999999999999989</v>
      </c>
      <c r="W20" s="444" t="s">
        <v>149</v>
      </c>
    </row>
    <row r="21" spans="1:23" ht="18.75" customHeight="1" x14ac:dyDescent="0.25">
      <c r="A21" s="390" t="s">
        <v>135</v>
      </c>
      <c r="B21" s="548"/>
      <c r="C21" s="549"/>
      <c r="D21" s="449" t="s">
        <v>176</v>
      </c>
      <c r="E21" s="455">
        <v>9.5</v>
      </c>
      <c r="F21" s="394" t="s">
        <v>170</v>
      </c>
      <c r="G21" s="394" t="s">
        <v>128</v>
      </c>
      <c r="H21" s="395" t="s">
        <v>171</v>
      </c>
      <c r="I21" s="538"/>
      <c r="J21" s="544"/>
      <c r="K21" s="451">
        <v>0.79179999999999995</v>
      </c>
      <c r="L21" s="452">
        <v>0.2082</v>
      </c>
      <c r="M21" s="453">
        <f t="shared" si="0"/>
        <v>1</v>
      </c>
      <c r="N21" s="451">
        <v>0</v>
      </c>
      <c r="O21" s="452">
        <v>0.79179999999999995</v>
      </c>
      <c r="P21" s="452">
        <v>0.19919999999999999</v>
      </c>
      <c r="Q21" s="452">
        <v>0</v>
      </c>
      <c r="R21" s="452">
        <v>8.9999999999999993E-3</v>
      </c>
      <c r="S21" s="454">
        <f t="shared" si="1"/>
        <v>0.99999999999999989</v>
      </c>
      <c r="W21" s="444" t="s">
        <v>155</v>
      </c>
    </row>
    <row r="22" spans="1:23" x14ac:dyDescent="0.25">
      <c r="A22" s="415"/>
      <c r="B22" s="415"/>
      <c r="C22" s="415"/>
      <c r="D22" s="415"/>
      <c r="E22" s="415"/>
      <c r="F22" s="415" t="s">
        <v>145</v>
      </c>
      <c r="G22" s="415" t="s">
        <v>177</v>
      </c>
      <c r="H22" s="456"/>
      <c r="I22" s="415"/>
      <c r="J22" s="457"/>
      <c r="K22" s="458" t="s">
        <v>145</v>
      </c>
      <c r="L22" s="459" t="s">
        <v>178</v>
      </c>
      <c r="M22" s="421" t="s">
        <v>117</v>
      </c>
      <c r="N22" s="422" t="s">
        <v>118</v>
      </c>
      <c r="O22" s="423" t="s">
        <v>179</v>
      </c>
      <c r="P22" s="423" t="s">
        <v>120</v>
      </c>
      <c r="Q22" s="423" t="s">
        <v>118</v>
      </c>
      <c r="R22" s="423" t="s">
        <v>121</v>
      </c>
      <c r="S22" s="421" t="s">
        <v>122</v>
      </c>
      <c r="W22" s="444" t="s">
        <v>158</v>
      </c>
    </row>
    <row r="23" spans="1:23" ht="30.6" customHeight="1" x14ac:dyDescent="0.25">
      <c r="A23" s="390" t="s">
        <v>141</v>
      </c>
      <c r="B23" s="391" t="s">
        <v>125</v>
      </c>
      <c r="C23" s="390"/>
      <c r="D23" s="552" t="s">
        <v>156</v>
      </c>
      <c r="E23" s="460">
        <v>3.5</v>
      </c>
      <c r="F23" s="394" t="s">
        <v>145</v>
      </c>
      <c r="G23" s="394" t="s">
        <v>180</v>
      </c>
      <c r="H23" s="395" t="s">
        <v>181</v>
      </c>
      <c r="I23" s="552" t="s">
        <v>182</v>
      </c>
      <c r="J23" s="543" t="s">
        <v>183</v>
      </c>
      <c r="K23" s="394">
        <v>0</v>
      </c>
      <c r="L23" s="461">
        <v>1</v>
      </c>
      <c r="M23" s="462">
        <v>1</v>
      </c>
      <c r="N23" s="405">
        <v>0.33789999999999998</v>
      </c>
      <c r="O23" s="406">
        <v>0.37209999999999999</v>
      </c>
      <c r="P23" s="406">
        <v>0.2089</v>
      </c>
      <c r="Q23" s="406">
        <v>7.2099999999999997E-2</v>
      </c>
      <c r="R23" s="407">
        <v>8.9999999999999993E-3</v>
      </c>
      <c r="S23" s="463">
        <f t="shared" ref="S23:S33" si="2">SUM(N23:R23)</f>
        <v>0.99999999999999989</v>
      </c>
      <c r="W23" s="444" t="s">
        <v>161</v>
      </c>
    </row>
    <row r="24" spans="1:23" ht="15.6" customHeight="1" x14ac:dyDescent="0.25">
      <c r="A24" s="390" t="s">
        <v>144</v>
      </c>
      <c r="B24" s="391" t="s">
        <v>125</v>
      </c>
      <c r="C24" s="390"/>
      <c r="D24" s="553"/>
      <c r="E24" s="75">
        <v>4</v>
      </c>
      <c r="F24" s="394" t="s">
        <v>145</v>
      </c>
      <c r="G24" s="394" t="s">
        <v>180</v>
      </c>
      <c r="H24" s="395" t="s">
        <v>181</v>
      </c>
      <c r="I24" s="553"/>
      <c r="J24" s="556"/>
      <c r="K24" s="394">
        <v>0</v>
      </c>
      <c r="L24" s="461">
        <v>1</v>
      </c>
      <c r="M24" s="462">
        <v>1</v>
      </c>
      <c r="N24" s="405">
        <v>0.33789999999999998</v>
      </c>
      <c r="O24" s="406">
        <v>0.37209999999999999</v>
      </c>
      <c r="P24" s="406">
        <v>0.2089</v>
      </c>
      <c r="Q24" s="406">
        <v>7.2099999999999997E-2</v>
      </c>
      <c r="R24" s="407">
        <v>8.9999999999999993E-3</v>
      </c>
      <c r="S24" s="463">
        <f t="shared" si="2"/>
        <v>0.99999999999999989</v>
      </c>
      <c r="W24" s="444" t="s">
        <v>163</v>
      </c>
    </row>
    <row r="25" spans="1:23" ht="15.6" customHeight="1" x14ac:dyDescent="0.25">
      <c r="A25" s="390" t="s">
        <v>148</v>
      </c>
      <c r="B25" s="391" t="s">
        <v>125</v>
      </c>
      <c r="C25" s="390"/>
      <c r="D25" s="553"/>
      <c r="E25" s="75">
        <v>5</v>
      </c>
      <c r="F25" s="394" t="s">
        <v>145</v>
      </c>
      <c r="G25" s="394" t="s">
        <v>180</v>
      </c>
      <c r="H25" s="395" t="s">
        <v>181</v>
      </c>
      <c r="I25" s="553"/>
      <c r="J25" s="556"/>
      <c r="K25" s="394">
        <v>0</v>
      </c>
      <c r="L25" s="461">
        <v>1</v>
      </c>
      <c r="M25" s="462">
        <v>1</v>
      </c>
      <c r="N25" s="405">
        <v>0.33789999999999998</v>
      </c>
      <c r="O25" s="406">
        <v>0.37209999999999999</v>
      </c>
      <c r="P25" s="406">
        <v>0.2089</v>
      </c>
      <c r="Q25" s="406">
        <v>7.2099999999999997E-2</v>
      </c>
      <c r="R25" s="407">
        <v>8.9999999999999993E-3</v>
      </c>
      <c r="S25" s="463">
        <f t="shared" si="2"/>
        <v>0.99999999999999989</v>
      </c>
      <c r="W25" s="444" t="s">
        <v>124</v>
      </c>
    </row>
    <row r="26" spans="1:23" ht="21" customHeight="1" x14ac:dyDescent="0.25">
      <c r="A26" s="390" t="s">
        <v>154</v>
      </c>
      <c r="B26" s="391" t="s">
        <v>125</v>
      </c>
      <c r="C26" s="390"/>
      <c r="D26" s="553"/>
      <c r="E26" s="75">
        <v>7</v>
      </c>
      <c r="F26" s="394" t="s">
        <v>145</v>
      </c>
      <c r="G26" s="394" t="s">
        <v>180</v>
      </c>
      <c r="H26" s="395" t="s">
        <v>181</v>
      </c>
      <c r="I26" s="553"/>
      <c r="J26" s="556"/>
      <c r="K26" s="394">
        <v>0</v>
      </c>
      <c r="L26" s="461">
        <v>1</v>
      </c>
      <c r="M26" s="462">
        <v>1</v>
      </c>
      <c r="N26" s="405">
        <v>0.33789999999999998</v>
      </c>
      <c r="O26" s="406">
        <v>0.37209999999999999</v>
      </c>
      <c r="P26" s="406">
        <v>0.2089</v>
      </c>
      <c r="Q26" s="406">
        <v>7.2099999999999997E-2</v>
      </c>
      <c r="R26" s="407">
        <v>8.9999999999999993E-3</v>
      </c>
      <c r="S26" s="463">
        <f t="shared" si="2"/>
        <v>0.99999999999999989</v>
      </c>
      <c r="W26" s="444" t="s">
        <v>133</v>
      </c>
    </row>
    <row r="27" spans="1:23" ht="19.5" customHeight="1" x14ac:dyDescent="0.25">
      <c r="A27" s="390" t="s">
        <v>157</v>
      </c>
      <c r="B27" s="391" t="s">
        <v>125</v>
      </c>
      <c r="C27" s="390"/>
      <c r="D27" s="553"/>
      <c r="E27" s="75">
        <v>7.5</v>
      </c>
      <c r="F27" s="394" t="s">
        <v>145</v>
      </c>
      <c r="G27" s="394" t="s">
        <v>180</v>
      </c>
      <c r="H27" s="395" t="s">
        <v>181</v>
      </c>
      <c r="I27" s="553"/>
      <c r="J27" s="556"/>
      <c r="K27" s="394">
        <v>0</v>
      </c>
      <c r="L27" s="461">
        <v>1</v>
      </c>
      <c r="M27" s="462">
        <v>1</v>
      </c>
      <c r="N27" s="405">
        <v>0.33789999999999998</v>
      </c>
      <c r="O27" s="406">
        <v>0.37209999999999999</v>
      </c>
      <c r="P27" s="406">
        <v>0.2089</v>
      </c>
      <c r="Q27" s="406">
        <v>7.2099999999999997E-2</v>
      </c>
      <c r="R27" s="407">
        <v>8.9999999999999993E-3</v>
      </c>
      <c r="S27" s="463">
        <f t="shared" si="2"/>
        <v>0.99999999999999989</v>
      </c>
      <c r="W27" s="444" t="s">
        <v>136</v>
      </c>
    </row>
    <row r="28" spans="1:23" ht="22.5" customHeight="1" x14ac:dyDescent="0.25">
      <c r="A28" s="390" t="s">
        <v>160</v>
      </c>
      <c r="B28" s="391" t="s">
        <v>125</v>
      </c>
      <c r="C28" s="390"/>
      <c r="D28" s="554"/>
      <c r="E28" s="3">
        <v>8</v>
      </c>
      <c r="F28" s="394" t="s">
        <v>145</v>
      </c>
      <c r="G28" s="394" t="s">
        <v>180</v>
      </c>
      <c r="H28" s="395" t="s">
        <v>181</v>
      </c>
      <c r="I28" s="553"/>
      <c r="J28" s="556"/>
      <c r="K28" s="394">
        <v>0</v>
      </c>
      <c r="L28" s="461">
        <v>1</v>
      </c>
      <c r="M28" s="462">
        <v>1</v>
      </c>
      <c r="N28" s="405">
        <v>0.33789999999999998</v>
      </c>
      <c r="O28" s="406">
        <v>0.37209999999999999</v>
      </c>
      <c r="P28" s="406">
        <v>0.2089</v>
      </c>
      <c r="Q28" s="406">
        <v>7.2099999999999997E-2</v>
      </c>
      <c r="R28" s="407">
        <v>8.9999999999999993E-3</v>
      </c>
      <c r="S28" s="463">
        <f t="shared" si="2"/>
        <v>0.99999999999999989</v>
      </c>
      <c r="W28" s="444" t="s">
        <v>139</v>
      </c>
    </row>
    <row r="29" spans="1:23" ht="22.5" customHeight="1" x14ac:dyDescent="0.25">
      <c r="A29" s="464" t="s">
        <v>162</v>
      </c>
      <c r="B29" s="391" t="s">
        <v>125</v>
      </c>
      <c r="C29" s="390"/>
      <c r="D29" s="465" t="s">
        <v>184</v>
      </c>
      <c r="E29" s="3">
        <v>8.5</v>
      </c>
      <c r="F29" s="394" t="s">
        <v>145</v>
      </c>
      <c r="G29" s="394" t="s">
        <v>180</v>
      </c>
      <c r="H29" s="395" t="s">
        <v>181</v>
      </c>
      <c r="I29" s="553"/>
      <c r="J29" s="556"/>
      <c r="K29" s="394">
        <v>0</v>
      </c>
      <c r="L29" s="461">
        <v>1</v>
      </c>
      <c r="M29" s="462">
        <v>1</v>
      </c>
      <c r="N29" s="406">
        <v>0.31580000000000003</v>
      </c>
      <c r="O29" s="406">
        <v>0.4083</v>
      </c>
      <c r="P29" s="406">
        <v>0.19919999999999999</v>
      </c>
      <c r="Q29" s="406">
        <v>6.7699999999999996E-2</v>
      </c>
      <c r="R29" s="466">
        <v>8.9999999999999993E-3</v>
      </c>
      <c r="S29" s="467">
        <f t="shared" si="2"/>
        <v>1</v>
      </c>
      <c r="W29" s="444" t="s">
        <v>142</v>
      </c>
    </row>
    <row r="30" spans="1:23" ht="17.100000000000001" customHeight="1" x14ac:dyDescent="0.25">
      <c r="A30" s="390" t="s">
        <v>164</v>
      </c>
      <c r="B30" s="391" t="s">
        <v>125</v>
      </c>
      <c r="C30" s="390"/>
      <c r="D30" s="392" t="s">
        <v>126</v>
      </c>
      <c r="E30" s="75">
        <v>9</v>
      </c>
      <c r="F30" s="394" t="s">
        <v>145</v>
      </c>
      <c r="G30" s="394" t="s">
        <v>180</v>
      </c>
      <c r="H30" s="395" t="s">
        <v>181</v>
      </c>
      <c r="I30" s="553"/>
      <c r="J30" s="556"/>
      <c r="K30" s="394">
        <v>0</v>
      </c>
      <c r="L30" s="461">
        <v>1</v>
      </c>
      <c r="M30" s="462">
        <v>1</v>
      </c>
      <c r="N30" s="405">
        <v>0.34910000000000002</v>
      </c>
      <c r="O30" s="406">
        <v>0.44109999999999999</v>
      </c>
      <c r="P30" s="401">
        <v>0.155</v>
      </c>
      <c r="Q30" s="406">
        <v>4.58E-2</v>
      </c>
      <c r="R30" s="401">
        <v>8.9999999999999993E-3</v>
      </c>
      <c r="S30" s="463">
        <f t="shared" si="2"/>
        <v>1</v>
      </c>
      <c r="W30" s="444"/>
    </row>
    <row r="31" spans="1:23" ht="18" customHeight="1" x14ac:dyDescent="0.25">
      <c r="A31" s="390" t="s">
        <v>168</v>
      </c>
      <c r="B31" s="391" t="s">
        <v>125</v>
      </c>
      <c r="C31" s="390"/>
      <c r="D31" s="392" t="s">
        <v>137</v>
      </c>
      <c r="E31" s="75">
        <v>10</v>
      </c>
      <c r="F31" s="394" t="s">
        <v>145</v>
      </c>
      <c r="G31" s="394" t="s">
        <v>180</v>
      </c>
      <c r="H31" s="395" t="s">
        <v>181</v>
      </c>
      <c r="I31" s="555"/>
      <c r="J31" s="557"/>
      <c r="K31" s="394">
        <v>0</v>
      </c>
      <c r="L31" s="461">
        <v>1</v>
      </c>
      <c r="M31" s="462">
        <v>1</v>
      </c>
      <c r="N31" s="405">
        <v>0.26290000000000002</v>
      </c>
      <c r="O31" s="406">
        <v>0.49569999999999997</v>
      </c>
      <c r="P31" s="406">
        <v>0.17610000000000001</v>
      </c>
      <c r="Q31" s="406">
        <v>5.6300000000000003E-2</v>
      </c>
      <c r="R31" s="407">
        <v>8.9999999999999993E-3</v>
      </c>
      <c r="S31" s="463">
        <f t="shared" si="2"/>
        <v>1</v>
      </c>
      <c r="W31" s="232"/>
    </row>
    <row r="32" spans="1:23" ht="18" customHeight="1" x14ac:dyDescent="0.25">
      <c r="A32" s="464" t="s">
        <v>47</v>
      </c>
      <c r="B32" s="391" t="s">
        <v>125</v>
      </c>
      <c r="C32" s="390"/>
      <c r="D32" s="392"/>
      <c r="E32" s="75">
        <v>8.5</v>
      </c>
      <c r="F32" s="394"/>
      <c r="G32" s="394" t="s">
        <v>180</v>
      </c>
      <c r="H32" s="84" t="s">
        <v>181</v>
      </c>
      <c r="I32" s="537">
        <v>66001</v>
      </c>
      <c r="J32" s="539" t="s">
        <v>183</v>
      </c>
      <c r="K32" s="394">
        <v>0</v>
      </c>
      <c r="L32" s="461">
        <v>1</v>
      </c>
      <c r="M32" s="462">
        <v>1</v>
      </c>
      <c r="N32" s="406">
        <v>0.31580000000000003</v>
      </c>
      <c r="O32" s="406">
        <v>0.4083</v>
      </c>
      <c r="P32" s="406">
        <v>0.19919999999999999</v>
      </c>
      <c r="Q32" s="406">
        <v>6.7699999999999996E-2</v>
      </c>
      <c r="R32" s="466">
        <v>8.9999999999999993E-3</v>
      </c>
      <c r="S32" s="467">
        <v>1</v>
      </c>
      <c r="W32" s="232"/>
    </row>
    <row r="33" spans="1:23" ht="18" customHeight="1" thickBot="1" x14ac:dyDescent="0.3">
      <c r="A33" s="390" t="s">
        <v>174</v>
      </c>
      <c r="B33" s="391" t="s">
        <v>125</v>
      </c>
      <c r="C33" s="390"/>
      <c r="D33" s="392" t="s">
        <v>137</v>
      </c>
      <c r="E33" s="393">
        <v>10</v>
      </c>
      <c r="F33" s="394" t="s">
        <v>145</v>
      </c>
      <c r="G33" s="394" t="s">
        <v>180</v>
      </c>
      <c r="H33" s="84" t="s">
        <v>181</v>
      </c>
      <c r="I33" s="538"/>
      <c r="J33" s="540"/>
      <c r="K33" s="394">
        <v>0</v>
      </c>
      <c r="L33" s="468">
        <v>1</v>
      </c>
      <c r="M33" s="469">
        <f>L33</f>
        <v>1</v>
      </c>
      <c r="N33" s="470">
        <v>0.26290000000000002</v>
      </c>
      <c r="O33" s="471">
        <v>0.49569999999999997</v>
      </c>
      <c r="P33" s="471">
        <v>0.17610000000000001</v>
      </c>
      <c r="Q33" s="471">
        <v>5.6300000000000003E-2</v>
      </c>
      <c r="R33" s="472">
        <v>8.9999999999999993E-3</v>
      </c>
      <c r="S33" s="473">
        <f t="shared" si="2"/>
        <v>1</v>
      </c>
      <c r="W33" s="232"/>
    </row>
    <row r="34" spans="1:23" ht="18" customHeight="1" x14ac:dyDescent="0.25">
      <c r="A34" s="474"/>
      <c r="B34" s="475"/>
      <c r="C34" s="476"/>
      <c r="D34" s="476"/>
      <c r="E34" s="476"/>
      <c r="F34" s="476"/>
      <c r="G34" s="474"/>
      <c r="H34" s="474"/>
      <c r="I34" s="475"/>
      <c r="J34" s="476"/>
      <c r="K34" s="476"/>
      <c r="L34" s="476"/>
      <c r="M34" s="476"/>
      <c r="N34" s="474" t="s">
        <v>118</v>
      </c>
      <c r="O34" s="474" t="s">
        <v>185</v>
      </c>
      <c r="P34" s="475" t="s">
        <v>120</v>
      </c>
      <c r="Q34" s="476" t="s">
        <v>118</v>
      </c>
      <c r="R34" s="476" t="s">
        <v>121</v>
      </c>
      <c r="S34" s="476" t="s">
        <v>122</v>
      </c>
      <c r="W34" s="444"/>
    </row>
    <row r="35" spans="1:23" ht="18" customHeight="1" x14ac:dyDescent="0.25">
      <c r="A35" s="227" t="s">
        <v>186</v>
      </c>
      <c r="B35" s="227" t="s">
        <v>150</v>
      </c>
      <c r="C35" s="227" t="s">
        <v>187</v>
      </c>
      <c r="D35" s="227" t="s">
        <v>188</v>
      </c>
      <c r="E35" s="228">
        <v>7</v>
      </c>
      <c r="F35" s="394" t="s">
        <v>145</v>
      </c>
      <c r="G35" s="477" t="s">
        <v>151</v>
      </c>
      <c r="H35" s="167" t="s">
        <v>152</v>
      </c>
      <c r="I35" s="227" t="s">
        <v>189</v>
      </c>
      <c r="J35" s="227" t="s">
        <v>189</v>
      </c>
      <c r="K35" s="229">
        <v>0</v>
      </c>
      <c r="L35" s="230">
        <v>1</v>
      </c>
      <c r="M35" s="230">
        <f>L35</f>
        <v>1</v>
      </c>
      <c r="N35" s="231">
        <v>0.35780000000000001</v>
      </c>
      <c r="O35" s="231">
        <v>0.30620000000000003</v>
      </c>
      <c r="P35" s="231">
        <v>0.25</v>
      </c>
      <c r="Q35" s="231">
        <v>7.8E-2</v>
      </c>
      <c r="R35" s="231">
        <v>8.0000000000000002E-3</v>
      </c>
      <c r="S35" s="231">
        <v>1</v>
      </c>
    </row>
    <row r="36" spans="1:23" ht="18" customHeight="1" x14ac:dyDescent="0.25">
      <c r="A36" s="227" t="s">
        <v>190</v>
      </c>
      <c r="B36" s="227" t="s">
        <v>150</v>
      </c>
      <c r="C36" s="227" t="s">
        <v>187</v>
      </c>
      <c r="D36" s="227" t="s">
        <v>188</v>
      </c>
      <c r="E36" s="228">
        <v>8</v>
      </c>
      <c r="F36" s="394" t="s">
        <v>145</v>
      </c>
      <c r="G36" s="477" t="s">
        <v>151</v>
      </c>
      <c r="H36" s="167" t="s">
        <v>152</v>
      </c>
      <c r="I36" s="227" t="s">
        <v>189</v>
      </c>
      <c r="J36" s="227" t="s">
        <v>189</v>
      </c>
      <c r="K36" s="229">
        <v>0</v>
      </c>
      <c r="L36" s="230">
        <v>1</v>
      </c>
      <c r="M36" s="230">
        <f>L36</f>
        <v>1</v>
      </c>
      <c r="N36" s="231">
        <v>0.35780000000000001</v>
      </c>
      <c r="O36" s="231">
        <v>0.30620000000000003</v>
      </c>
      <c r="P36" s="231">
        <v>0.25</v>
      </c>
      <c r="Q36" s="231">
        <v>7.8E-2</v>
      </c>
      <c r="R36" s="231">
        <v>8.0000000000000002E-3</v>
      </c>
      <c r="S36" s="231">
        <v>1</v>
      </c>
    </row>
    <row r="37" spans="1:23" ht="18" customHeight="1" x14ac:dyDescent="0.25"/>
    <row r="38" spans="1:23" ht="18" customHeight="1" x14ac:dyDescent="0.25"/>
    <row r="39" spans="1:23" ht="18" customHeight="1" x14ac:dyDescent="0.25"/>
  </sheetData>
  <sortState xmlns:xlrd2="http://schemas.microsoft.com/office/spreadsheetml/2017/richdata2" ref="W5:W29">
    <sortCondition ref="W5:W29"/>
  </sortState>
  <mergeCells count="25">
    <mergeCell ref="F3:G3"/>
    <mergeCell ref="N2:S2"/>
    <mergeCell ref="K3:M3"/>
    <mergeCell ref="N3:S3"/>
    <mergeCell ref="J12:J16"/>
    <mergeCell ref="K4:L4"/>
    <mergeCell ref="J6:J8"/>
    <mergeCell ref="J9:J10"/>
    <mergeCell ref="K1:M1"/>
    <mergeCell ref="K2:M2"/>
    <mergeCell ref="I6:I8"/>
    <mergeCell ref="I9:I10"/>
    <mergeCell ref="I12:I16"/>
    <mergeCell ref="I32:I33"/>
    <mergeCell ref="J32:J33"/>
    <mergeCell ref="B4:C4"/>
    <mergeCell ref="J20:J21"/>
    <mergeCell ref="I20:I21"/>
    <mergeCell ref="B18:C19"/>
    <mergeCell ref="I18:I19"/>
    <mergeCell ref="J18:J19"/>
    <mergeCell ref="B20:C21"/>
    <mergeCell ref="D23:D28"/>
    <mergeCell ref="I23:I31"/>
    <mergeCell ref="J23:J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7ECC-E31A-407C-95FA-B930B6128AF0}">
  <sheetPr>
    <tabColor theme="5" tint="0.39997558519241921"/>
  </sheetPr>
  <dimension ref="B2:V51"/>
  <sheetViews>
    <sheetView zoomScale="86" zoomScaleNormal="86" workbookViewId="0">
      <pane ySplit="4" topLeftCell="A5" activePane="bottomLeft" state="frozen"/>
      <selection activeCell="E1" sqref="E1"/>
      <selection pane="bottomLeft" activeCell="D2" sqref="D2"/>
    </sheetView>
  </sheetViews>
  <sheetFormatPr defaultColWidth="8.7109375" defaultRowHeight="15" x14ac:dyDescent="0.25"/>
  <cols>
    <col min="1" max="1" width="2.28515625" style="2" customWidth="1"/>
    <col min="2" max="2" width="31.140625" style="2" customWidth="1"/>
    <col min="3" max="3" width="23.140625" style="2" hidden="1" customWidth="1"/>
    <col min="4" max="4" width="39.140625" style="2" customWidth="1"/>
    <col min="5" max="5" width="10.85546875" style="2" bestFit="1" customWidth="1"/>
    <col min="6" max="6" width="11.5703125" style="2" customWidth="1"/>
    <col min="7" max="7" width="0.85546875" style="2" customWidth="1"/>
    <col min="8" max="10" width="15" style="2" bestFit="1" customWidth="1"/>
    <col min="11" max="11" width="12.85546875" style="2" customWidth="1"/>
    <col min="12" max="12" width="1.5703125" style="2" customWidth="1"/>
    <col min="13" max="15" width="15" style="2" bestFit="1" customWidth="1"/>
    <col min="16" max="16" width="11.85546875" style="2" customWidth="1"/>
    <col min="17" max="17" width="12.42578125" style="2" bestFit="1" customWidth="1"/>
    <col min="18" max="19" width="13.140625" style="2" bestFit="1" customWidth="1"/>
    <col min="20" max="20" width="12.42578125" style="2" bestFit="1" customWidth="1"/>
    <col min="21" max="21" width="13.140625" style="2" bestFit="1" customWidth="1"/>
    <col min="22" max="22" width="8.7109375" style="2" customWidth="1"/>
    <col min="23" max="16384" width="8.7109375" style="2"/>
  </cols>
  <sheetData>
    <row r="2" spans="2:22" x14ac:dyDescent="0.25">
      <c r="G2" s="333"/>
      <c r="H2" s="607" t="s">
        <v>99</v>
      </c>
      <c r="I2" s="607"/>
      <c r="J2" s="607"/>
      <c r="K2" s="608"/>
      <c r="L2" s="146"/>
      <c r="M2" s="606" t="s">
        <v>99</v>
      </c>
      <c r="N2" s="607"/>
      <c r="O2" s="607"/>
      <c r="P2" s="608"/>
      <c r="Q2" s="605" t="s">
        <v>100</v>
      </c>
      <c r="R2" s="605"/>
      <c r="S2" s="605"/>
      <c r="T2" s="605"/>
      <c r="U2" s="605"/>
      <c r="V2" s="606"/>
    </row>
    <row r="3" spans="2:22" ht="29.1" customHeight="1" x14ac:dyDescent="0.25">
      <c r="G3" s="260"/>
      <c r="H3" s="611" t="s">
        <v>191</v>
      </c>
      <c r="I3" s="611"/>
      <c r="J3" s="611"/>
      <c r="K3" s="612"/>
      <c r="L3" s="147"/>
      <c r="M3" s="613" t="s">
        <v>192</v>
      </c>
      <c r="N3" s="611"/>
      <c r="O3" s="611"/>
      <c r="P3" s="612"/>
      <c r="Q3" s="609" t="s">
        <v>102</v>
      </c>
      <c r="R3" s="610"/>
      <c r="S3" s="610"/>
      <c r="T3" s="610"/>
      <c r="U3" s="610"/>
      <c r="V3" s="610"/>
    </row>
    <row r="4" spans="2:22" ht="47.1" customHeight="1" x14ac:dyDescent="0.25">
      <c r="B4" s="334" t="s">
        <v>193</v>
      </c>
      <c r="C4" s="334" t="s">
        <v>104</v>
      </c>
      <c r="D4" s="334" t="s">
        <v>194</v>
      </c>
      <c r="E4" s="334" t="s">
        <v>76</v>
      </c>
      <c r="F4" s="252" t="s">
        <v>109</v>
      </c>
      <c r="G4" s="261"/>
      <c r="H4" s="258" t="s">
        <v>195</v>
      </c>
      <c r="I4" s="335" t="s">
        <v>113</v>
      </c>
      <c r="J4" s="335" t="s">
        <v>111</v>
      </c>
      <c r="K4" s="335"/>
      <c r="L4" s="336"/>
      <c r="M4" s="335" t="s">
        <v>196</v>
      </c>
      <c r="N4" s="335" t="s">
        <v>113</v>
      </c>
      <c r="O4" s="337" t="s">
        <v>197</v>
      </c>
      <c r="P4" s="335"/>
      <c r="Q4" s="335" t="s">
        <v>198</v>
      </c>
      <c r="R4" s="335" t="s">
        <v>111</v>
      </c>
      <c r="S4" s="335" t="s">
        <v>56</v>
      </c>
      <c r="T4" s="335" t="s">
        <v>112</v>
      </c>
      <c r="U4" s="335" t="s">
        <v>113</v>
      </c>
      <c r="V4" s="338"/>
    </row>
    <row r="5" spans="2:22" x14ac:dyDescent="0.25">
      <c r="B5" s="339"/>
      <c r="C5" s="339"/>
      <c r="D5" s="339"/>
      <c r="E5" s="339"/>
      <c r="F5" s="253"/>
      <c r="G5" s="262"/>
      <c r="H5" s="259" t="s">
        <v>199</v>
      </c>
      <c r="I5" s="340" t="s">
        <v>199</v>
      </c>
      <c r="J5" s="340" t="s">
        <v>200</v>
      </c>
      <c r="K5" s="340" t="s">
        <v>122</v>
      </c>
      <c r="L5" s="341"/>
      <c r="M5" s="340" t="s">
        <v>199</v>
      </c>
      <c r="N5" s="340" t="s">
        <v>199</v>
      </c>
      <c r="O5" s="342" t="s">
        <v>200</v>
      </c>
      <c r="P5" s="340" t="s">
        <v>122</v>
      </c>
      <c r="Q5" s="340" t="s">
        <v>118</v>
      </c>
      <c r="R5" s="340" t="s">
        <v>167</v>
      </c>
      <c r="S5" s="340" t="s">
        <v>120</v>
      </c>
      <c r="T5" s="340" t="s">
        <v>118</v>
      </c>
      <c r="U5" s="340" t="s">
        <v>121</v>
      </c>
      <c r="V5" s="342" t="s">
        <v>122</v>
      </c>
    </row>
    <row r="6" spans="2:22" x14ac:dyDescent="0.25">
      <c r="B6" s="583" t="s">
        <v>201</v>
      </c>
      <c r="C6" s="216" t="s">
        <v>202</v>
      </c>
      <c r="D6" s="217" t="s">
        <v>203</v>
      </c>
      <c r="E6" s="593">
        <v>62040</v>
      </c>
      <c r="F6" s="598" t="s">
        <v>172</v>
      </c>
      <c r="G6" s="250"/>
      <c r="H6" s="478">
        <f>Q6+S6+T6</f>
        <v>0.5827</v>
      </c>
      <c r="I6" s="219">
        <f>U6</f>
        <v>8.9999999999999993E-3</v>
      </c>
      <c r="J6" s="479">
        <f>R6</f>
        <v>0.4083</v>
      </c>
      <c r="K6" s="480">
        <f>SUM(H6:J6)</f>
        <v>1</v>
      </c>
      <c r="L6" s="148"/>
      <c r="M6" s="6">
        <f>S6</f>
        <v>0.19919999999999999</v>
      </c>
      <c r="N6" s="149">
        <f>U6</f>
        <v>8.9999999999999993E-3</v>
      </c>
      <c r="O6" s="6">
        <f>Q6+R6+T6</f>
        <v>0.79179999999999995</v>
      </c>
      <c r="P6" s="150">
        <f>SUM(M6:O6)</f>
        <v>1</v>
      </c>
      <c r="Q6" s="218">
        <v>0.31580000000000003</v>
      </c>
      <c r="R6" s="218">
        <v>0.4083</v>
      </c>
      <c r="S6" s="218">
        <v>0.19919999999999999</v>
      </c>
      <c r="T6" s="218">
        <v>6.7699999999999996E-2</v>
      </c>
      <c r="U6" s="219">
        <v>8.9999999999999993E-3</v>
      </c>
      <c r="V6" s="220">
        <f>SUM(Q6:U6)</f>
        <v>1</v>
      </c>
    </row>
    <row r="7" spans="2:22" x14ac:dyDescent="0.25">
      <c r="B7" s="584"/>
      <c r="C7" s="216"/>
      <c r="D7" s="217"/>
      <c r="E7" s="593"/>
      <c r="F7" s="598"/>
      <c r="G7" s="250"/>
      <c r="H7" s="478"/>
      <c r="I7" s="219"/>
      <c r="J7" s="479"/>
      <c r="K7" s="480"/>
      <c r="L7" s="148"/>
      <c r="M7" s="6"/>
      <c r="N7" s="149"/>
      <c r="O7" s="6"/>
      <c r="P7" s="150"/>
      <c r="Q7" s="218"/>
      <c r="R7" s="218"/>
      <c r="S7" s="218"/>
      <c r="T7" s="218"/>
      <c r="U7" s="219"/>
      <c r="V7" s="220"/>
    </row>
    <row r="8" spans="2:22" x14ac:dyDescent="0.25">
      <c r="B8" s="215" t="s">
        <v>204</v>
      </c>
      <c r="C8" s="216" t="s">
        <v>202</v>
      </c>
      <c r="D8" s="217" t="s">
        <v>203</v>
      </c>
      <c r="E8" s="593"/>
      <c r="F8" s="594"/>
      <c r="G8" s="250"/>
      <c r="H8" s="478">
        <f>Q8+S8+T8</f>
        <v>0.5827</v>
      </c>
      <c r="I8" s="219">
        <f>U8</f>
        <v>8.9999999999999993E-3</v>
      </c>
      <c r="J8" s="479">
        <f>R8</f>
        <v>0.4083</v>
      </c>
      <c r="K8" s="480">
        <f>SUM(H8:J8)</f>
        <v>1</v>
      </c>
      <c r="L8" s="148"/>
      <c r="M8" s="6">
        <f>S8</f>
        <v>0.19919999999999999</v>
      </c>
      <c r="N8" s="149">
        <f>U8</f>
        <v>8.9999999999999993E-3</v>
      </c>
      <c r="O8" s="6">
        <f>Q8+R8+T8</f>
        <v>0.79179999999999995</v>
      </c>
      <c r="P8" s="150">
        <f>SUM(M8:O8)</f>
        <v>1</v>
      </c>
      <c r="Q8" s="218">
        <v>0.31580000000000003</v>
      </c>
      <c r="R8" s="218">
        <v>0.4083</v>
      </c>
      <c r="S8" s="218">
        <v>0.19919999999999999</v>
      </c>
      <c r="T8" s="218">
        <v>6.7699999999999996E-2</v>
      </c>
      <c r="U8" s="219">
        <v>8.9999999999999993E-3</v>
      </c>
      <c r="V8" s="220">
        <f>SUM(Q8:U8)</f>
        <v>1</v>
      </c>
    </row>
    <row r="9" spans="2:22" x14ac:dyDescent="0.25">
      <c r="B9" s="215"/>
      <c r="C9" s="216"/>
      <c r="D9" s="217"/>
      <c r="E9" s="221"/>
      <c r="F9" s="254"/>
      <c r="G9" s="250"/>
      <c r="H9" s="481"/>
      <c r="I9" s="222"/>
      <c r="J9" s="481"/>
      <c r="K9" s="223"/>
      <c r="L9" s="148"/>
      <c r="M9" s="6"/>
      <c r="N9" s="149"/>
      <c r="O9" s="6"/>
      <c r="P9" s="224"/>
      <c r="Q9" s="218"/>
      <c r="R9" s="218"/>
      <c r="S9" s="218"/>
      <c r="T9" s="218"/>
      <c r="U9" s="219"/>
      <c r="V9" s="220"/>
    </row>
    <row r="10" spans="2:22" x14ac:dyDescent="0.25">
      <c r="B10" s="226"/>
      <c r="C10" s="226"/>
      <c r="D10" s="226"/>
      <c r="E10" s="226"/>
      <c r="F10" s="255"/>
      <c r="G10" s="262"/>
      <c r="H10" s="614" t="s">
        <v>205</v>
      </c>
      <c r="I10" s="614"/>
      <c r="J10" s="615"/>
      <c r="K10" s="340"/>
      <c r="L10" s="151"/>
      <c r="M10" s="590" t="s">
        <v>205</v>
      </c>
      <c r="N10" s="588"/>
      <c r="O10" s="588"/>
      <c r="P10" s="342" t="s">
        <v>122</v>
      </c>
      <c r="Q10" s="343" t="s">
        <v>118</v>
      </c>
      <c r="R10" s="343" t="s">
        <v>179</v>
      </c>
      <c r="S10" s="343" t="s">
        <v>120</v>
      </c>
      <c r="T10" s="343" t="s">
        <v>118</v>
      </c>
      <c r="U10" s="343" t="s">
        <v>121</v>
      </c>
      <c r="V10" s="342" t="s">
        <v>122</v>
      </c>
    </row>
    <row r="11" spans="2:22" ht="17.100000000000001" customHeight="1" x14ac:dyDescent="0.25">
      <c r="B11" s="215" t="s">
        <v>141</v>
      </c>
      <c r="C11" s="216" t="s">
        <v>125</v>
      </c>
      <c r="D11" s="217" t="s">
        <v>156</v>
      </c>
      <c r="E11" s="593" t="s">
        <v>182</v>
      </c>
      <c r="F11" s="598" t="s">
        <v>183</v>
      </c>
      <c r="G11" s="250"/>
      <c r="H11" s="595">
        <v>1</v>
      </c>
      <c r="I11" s="595"/>
      <c r="J11" s="596"/>
      <c r="K11" s="480">
        <f>SUM(H11:J11)</f>
        <v>1</v>
      </c>
      <c r="L11" s="148"/>
      <c r="M11" s="597">
        <v>1</v>
      </c>
      <c r="N11" s="595"/>
      <c r="O11" s="596"/>
      <c r="P11" s="152">
        <f>M11</f>
        <v>1</v>
      </c>
      <c r="Q11" s="218">
        <v>0.33789999999999998</v>
      </c>
      <c r="R11" s="218">
        <v>0.37209999999999999</v>
      </c>
      <c r="S11" s="218">
        <v>0.2089</v>
      </c>
      <c r="T11" s="218">
        <v>7.2099999999999997E-2</v>
      </c>
      <c r="U11" s="219">
        <v>8.9999999999999993E-3</v>
      </c>
      <c r="V11" s="220">
        <f>SUM(Q11:U11)</f>
        <v>0.99999999999999989</v>
      </c>
    </row>
    <row r="12" spans="2:22" x14ac:dyDescent="0.25">
      <c r="B12" s="215" t="s">
        <v>144</v>
      </c>
      <c r="C12" s="216" t="s">
        <v>125</v>
      </c>
      <c r="D12" s="217" t="s">
        <v>156</v>
      </c>
      <c r="E12" s="593"/>
      <c r="F12" s="598"/>
      <c r="G12" s="250"/>
      <c r="H12" s="595">
        <v>1</v>
      </c>
      <c r="I12" s="595"/>
      <c r="J12" s="596"/>
      <c r="K12" s="480">
        <f>SUM(H12:J12)</f>
        <v>1</v>
      </c>
      <c r="L12" s="148"/>
      <c r="M12" s="597">
        <v>1</v>
      </c>
      <c r="N12" s="595"/>
      <c r="O12" s="596"/>
      <c r="P12" s="152">
        <f t="shared" ref="P12:P21" si="0">M12</f>
        <v>1</v>
      </c>
      <c r="Q12" s="218">
        <v>0.33789999999999998</v>
      </c>
      <c r="R12" s="218">
        <v>0.37209999999999999</v>
      </c>
      <c r="S12" s="218">
        <v>0.2089</v>
      </c>
      <c r="T12" s="218">
        <v>7.2099999999999997E-2</v>
      </c>
      <c r="U12" s="219">
        <v>8.9999999999999993E-3</v>
      </c>
      <c r="V12" s="220">
        <f t="shared" ref="V12:V18" si="1">SUM(Q12:U12)</f>
        <v>0.99999999999999989</v>
      </c>
    </row>
    <row r="13" spans="2:22" x14ac:dyDescent="0.25">
      <c r="B13" s="215" t="s">
        <v>148</v>
      </c>
      <c r="C13" s="216" t="s">
        <v>125</v>
      </c>
      <c r="D13" s="217" t="s">
        <v>156</v>
      </c>
      <c r="E13" s="593"/>
      <c r="F13" s="598"/>
      <c r="G13" s="250"/>
      <c r="H13" s="595">
        <v>1</v>
      </c>
      <c r="I13" s="595"/>
      <c r="J13" s="596"/>
      <c r="K13" s="480">
        <f t="shared" ref="K13:K21" si="2">SUM(H13:J13)</f>
        <v>1</v>
      </c>
      <c r="L13" s="148"/>
      <c r="M13" s="597">
        <v>1</v>
      </c>
      <c r="N13" s="595"/>
      <c r="O13" s="596"/>
      <c r="P13" s="152">
        <f t="shared" si="0"/>
        <v>1</v>
      </c>
      <c r="Q13" s="218">
        <v>0.33789999999999998</v>
      </c>
      <c r="R13" s="218">
        <v>0.37209999999999999</v>
      </c>
      <c r="S13" s="218">
        <v>0.2089</v>
      </c>
      <c r="T13" s="218">
        <v>7.2099999999999997E-2</v>
      </c>
      <c r="U13" s="219">
        <v>8.9999999999999993E-3</v>
      </c>
      <c r="V13" s="220">
        <f t="shared" si="1"/>
        <v>0.99999999999999989</v>
      </c>
    </row>
    <row r="14" spans="2:22" x14ac:dyDescent="0.25">
      <c r="B14" s="215" t="s">
        <v>154</v>
      </c>
      <c r="C14" s="216" t="s">
        <v>125</v>
      </c>
      <c r="D14" s="217" t="s">
        <v>156</v>
      </c>
      <c r="E14" s="593"/>
      <c r="F14" s="598"/>
      <c r="G14" s="250"/>
      <c r="H14" s="595">
        <v>1</v>
      </c>
      <c r="I14" s="595"/>
      <c r="J14" s="596"/>
      <c r="K14" s="480">
        <f t="shared" si="2"/>
        <v>1</v>
      </c>
      <c r="L14" s="148"/>
      <c r="M14" s="597">
        <v>1</v>
      </c>
      <c r="N14" s="595"/>
      <c r="O14" s="596"/>
      <c r="P14" s="152">
        <f t="shared" si="0"/>
        <v>1</v>
      </c>
      <c r="Q14" s="218">
        <v>0.33789999999999998</v>
      </c>
      <c r="R14" s="218">
        <v>0.37209999999999999</v>
      </c>
      <c r="S14" s="218">
        <v>0.2089</v>
      </c>
      <c r="T14" s="218">
        <v>7.2099999999999997E-2</v>
      </c>
      <c r="U14" s="219">
        <v>8.9999999999999993E-3</v>
      </c>
      <c r="V14" s="220">
        <f t="shared" si="1"/>
        <v>0.99999999999999989</v>
      </c>
    </row>
    <row r="15" spans="2:22" x14ac:dyDescent="0.25">
      <c r="B15" s="215" t="s">
        <v>157</v>
      </c>
      <c r="C15" s="216" t="s">
        <v>125</v>
      </c>
      <c r="D15" s="217" t="s">
        <v>156</v>
      </c>
      <c r="E15" s="593"/>
      <c r="F15" s="598"/>
      <c r="G15" s="250"/>
      <c r="H15" s="595">
        <v>1</v>
      </c>
      <c r="I15" s="595"/>
      <c r="J15" s="596"/>
      <c r="K15" s="480">
        <f t="shared" si="2"/>
        <v>1</v>
      </c>
      <c r="L15" s="148"/>
      <c r="M15" s="597">
        <v>1</v>
      </c>
      <c r="N15" s="595"/>
      <c r="O15" s="596"/>
      <c r="P15" s="152">
        <f t="shared" si="0"/>
        <v>1</v>
      </c>
      <c r="Q15" s="218">
        <v>0.33789999999999998</v>
      </c>
      <c r="R15" s="218">
        <v>0.37209999999999999</v>
      </c>
      <c r="S15" s="218">
        <v>0.2089</v>
      </c>
      <c r="T15" s="218">
        <v>7.2099999999999997E-2</v>
      </c>
      <c r="U15" s="219">
        <v>8.9999999999999993E-3</v>
      </c>
      <c r="V15" s="220">
        <f t="shared" si="1"/>
        <v>0.99999999999999989</v>
      </c>
    </row>
    <row r="16" spans="2:22" x14ac:dyDescent="0.25">
      <c r="B16" s="215" t="s">
        <v>160</v>
      </c>
      <c r="C16" s="216" t="s">
        <v>125</v>
      </c>
      <c r="D16" s="217" t="s">
        <v>156</v>
      </c>
      <c r="E16" s="593"/>
      <c r="F16" s="598"/>
      <c r="G16" s="250"/>
      <c r="H16" s="595">
        <v>1</v>
      </c>
      <c r="I16" s="595"/>
      <c r="J16" s="596"/>
      <c r="K16" s="480">
        <f t="shared" si="2"/>
        <v>1</v>
      </c>
      <c r="L16" s="148"/>
      <c r="M16" s="597">
        <v>1</v>
      </c>
      <c r="N16" s="595"/>
      <c r="O16" s="596"/>
      <c r="P16" s="152">
        <f t="shared" si="0"/>
        <v>1</v>
      </c>
      <c r="Q16" s="218">
        <v>0.33789999999999998</v>
      </c>
      <c r="R16" s="218">
        <v>0.37209999999999999</v>
      </c>
      <c r="S16" s="218">
        <v>0.2089</v>
      </c>
      <c r="T16" s="218">
        <v>7.2099999999999997E-2</v>
      </c>
      <c r="U16" s="219">
        <v>8.9999999999999993E-3</v>
      </c>
      <c r="V16" s="220">
        <f t="shared" si="1"/>
        <v>0.99999999999999989</v>
      </c>
    </row>
    <row r="17" spans="2:22" x14ac:dyDescent="0.25">
      <c r="B17" s="215" t="s">
        <v>162</v>
      </c>
      <c r="C17" s="216" t="s">
        <v>125</v>
      </c>
      <c r="D17" s="465" t="s">
        <v>184</v>
      </c>
      <c r="E17" s="593"/>
      <c r="F17" s="598"/>
      <c r="G17" s="250"/>
      <c r="H17" s="595">
        <v>1</v>
      </c>
      <c r="I17" s="595"/>
      <c r="J17" s="596"/>
      <c r="K17" s="480">
        <f t="shared" si="2"/>
        <v>1</v>
      </c>
      <c r="L17" s="148"/>
      <c r="M17" s="597">
        <v>1</v>
      </c>
      <c r="N17" s="595"/>
      <c r="O17" s="596"/>
      <c r="P17" s="152">
        <f t="shared" si="0"/>
        <v>1</v>
      </c>
      <c r="Q17" s="218">
        <v>0.31580000000000003</v>
      </c>
      <c r="R17" s="218">
        <v>0.4083</v>
      </c>
      <c r="S17" s="218">
        <v>0.19919999999999999</v>
      </c>
      <c r="T17" s="218">
        <v>6.7699999999999996E-2</v>
      </c>
      <c r="U17" s="219">
        <v>8.9999999999999993E-3</v>
      </c>
      <c r="V17" s="220">
        <f t="shared" si="1"/>
        <v>1</v>
      </c>
    </row>
    <row r="18" spans="2:22" x14ac:dyDescent="0.25">
      <c r="B18" s="215" t="s">
        <v>164</v>
      </c>
      <c r="C18" s="216" t="s">
        <v>125</v>
      </c>
      <c r="D18" s="280" t="s">
        <v>126</v>
      </c>
      <c r="E18" s="593"/>
      <c r="F18" s="598"/>
      <c r="G18" s="250"/>
      <c r="H18" s="595">
        <v>1</v>
      </c>
      <c r="I18" s="595"/>
      <c r="J18" s="596"/>
      <c r="K18" s="480">
        <f t="shared" si="2"/>
        <v>1</v>
      </c>
      <c r="L18" s="148"/>
      <c r="M18" s="597">
        <v>1</v>
      </c>
      <c r="N18" s="595"/>
      <c r="O18" s="596"/>
      <c r="P18" s="152">
        <f t="shared" si="0"/>
        <v>1</v>
      </c>
      <c r="Q18" s="218">
        <v>0.34910000000000002</v>
      </c>
      <c r="R18" s="218">
        <v>0.44109999999999999</v>
      </c>
      <c r="S18" s="218">
        <v>0.155</v>
      </c>
      <c r="T18" s="218">
        <v>4.58E-2</v>
      </c>
      <c r="U18" s="219">
        <v>8.9999999999999993E-3</v>
      </c>
      <c r="V18" s="220">
        <f t="shared" si="1"/>
        <v>1</v>
      </c>
    </row>
    <row r="19" spans="2:22" x14ac:dyDescent="0.25">
      <c r="B19" s="215" t="s">
        <v>168</v>
      </c>
      <c r="C19" s="216" t="s">
        <v>125</v>
      </c>
      <c r="D19" s="280" t="s">
        <v>137</v>
      </c>
      <c r="E19" s="593"/>
      <c r="F19" s="598"/>
      <c r="G19" s="250"/>
      <c r="H19" s="595">
        <v>1</v>
      </c>
      <c r="I19" s="595"/>
      <c r="J19" s="596"/>
      <c r="K19" s="480">
        <f t="shared" si="2"/>
        <v>1</v>
      </c>
      <c r="L19" s="148"/>
      <c r="M19" s="597">
        <v>1</v>
      </c>
      <c r="N19" s="595"/>
      <c r="O19" s="596"/>
      <c r="P19" s="152">
        <f t="shared" si="0"/>
        <v>1</v>
      </c>
      <c r="Q19" s="218">
        <v>0.26290000000000002</v>
      </c>
      <c r="R19" s="218">
        <v>0.49569999999999997</v>
      </c>
      <c r="S19" s="218">
        <v>0.17610000000000001</v>
      </c>
      <c r="T19" s="218">
        <v>5.6300000000000003E-2</v>
      </c>
      <c r="U19" s="219">
        <v>8.9999999999999993E-3</v>
      </c>
      <c r="V19" s="220">
        <f>SUM(Q19:U19)</f>
        <v>1</v>
      </c>
    </row>
    <row r="20" spans="2:22" x14ac:dyDescent="0.25">
      <c r="B20" s="215" t="s">
        <v>47</v>
      </c>
      <c r="C20" s="216" t="s">
        <v>125</v>
      </c>
      <c r="D20" s="465" t="s">
        <v>184</v>
      </c>
      <c r="E20" s="593">
        <v>66001</v>
      </c>
      <c r="F20" s="598" t="s">
        <v>183</v>
      </c>
      <c r="G20" s="250"/>
      <c r="H20" s="595">
        <v>1</v>
      </c>
      <c r="I20" s="595"/>
      <c r="J20" s="596"/>
      <c r="K20" s="480">
        <f t="shared" si="2"/>
        <v>1</v>
      </c>
      <c r="L20" s="148"/>
      <c r="M20" s="597">
        <v>1</v>
      </c>
      <c r="N20" s="595"/>
      <c r="O20" s="596"/>
      <c r="P20" s="152">
        <f t="shared" si="0"/>
        <v>1</v>
      </c>
      <c r="Q20" s="218">
        <v>0.31580000000000003</v>
      </c>
      <c r="R20" s="218">
        <v>0.4083</v>
      </c>
      <c r="S20" s="218">
        <v>0.19919999999999999</v>
      </c>
      <c r="T20" s="218">
        <v>6.7699999999999996E-2</v>
      </c>
      <c r="U20" s="219">
        <v>8.9999999999999993E-3</v>
      </c>
      <c r="V20" s="220">
        <v>1</v>
      </c>
    </row>
    <row r="21" spans="2:22" x14ac:dyDescent="0.25">
      <c r="B21" s="215" t="s">
        <v>174</v>
      </c>
      <c r="C21" s="216" t="s">
        <v>125</v>
      </c>
      <c r="D21" s="280" t="s">
        <v>137</v>
      </c>
      <c r="E21" s="593"/>
      <c r="F21" s="594"/>
      <c r="G21" s="250"/>
      <c r="H21" s="595">
        <v>1</v>
      </c>
      <c r="I21" s="595"/>
      <c r="J21" s="596"/>
      <c r="K21" s="480">
        <f t="shared" si="2"/>
        <v>1</v>
      </c>
      <c r="L21" s="148"/>
      <c r="M21" s="597">
        <v>1</v>
      </c>
      <c r="N21" s="595"/>
      <c r="O21" s="596"/>
      <c r="P21" s="152">
        <f t="shared" si="0"/>
        <v>1</v>
      </c>
      <c r="Q21" s="218">
        <v>0.26290000000000002</v>
      </c>
      <c r="R21" s="218">
        <v>0.49569999999999997</v>
      </c>
      <c r="S21" s="218">
        <v>0.17610000000000001</v>
      </c>
      <c r="T21" s="218">
        <v>5.6300000000000003E-2</v>
      </c>
      <c r="U21" s="219">
        <v>8.9999999999999993E-3</v>
      </c>
      <c r="V21" s="220">
        <f>SUM(Q21:U21)</f>
        <v>1</v>
      </c>
    </row>
    <row r="22" spans="2:22" x14ac:dyDescent="0.25">
      <c r="B22" s="344"/>
      <c r="C22" s="344"/>
      <c r="D22" s="345"/>
      <c r="E22" s="346"/>
      <c r="F22" s="256"/>
      <c r="G22" s="262"/>
      <c r="H22" s="347" t="s">
        <v>199</v>
      </c>
      <c r="I22" s="482" t="s">
        <v>199</v>
      </c>
      <c r="J22" s="483" t="s">
        <v>206</v>
      </c>
      <c r="K22" s="340"/>
      <c r="L22" s="341"/>
      <c r="M22" s="153" t="s">
        <v>199</v>
      </c>
      <c r="N22" s="153" t="s">
        <v>199</v>
      </c>
      <c r="O22" s="153" t="s">
        <v>206</v>
      </c>
      <c r="P22" s="342" t="s">
        <v>122</v>
      </c>
      <c r="Q22" s="340" t="s">
        <v>118</v>
      </c>
      <c r="R22" s="340" t="s">
        <v>119</v>
      </c>
      <c r="S22" s="340" t="s">
        <v>120</v>
      </c>
      <c r="T22" s="340" t="s">
        <v>118</v>
      </c>
      <c r="U22" s="340" t="s">
        <v>121</v>
      </c>
      <c r="V22" s="342" t="s">
        <v>122</v>
      </c>
    </row>
    <row r="23" spans="2:22" ht="33" customHeight="1" x14ac:dyDescent="0.25">
      <c r="B23" s="215" t="s">
        <v>124</v>
      </c>
      <c r="C23" s="216" t="s">
        <v>125</v>
      </c>
      <c r="D23" s="280" t="s">
        <v>126</v>
      </c>
      <c r="E23" s="593" t="s">
        <v>130</v>
      </c>
      <c r="F23" s="598" t="s">
        <v>131</v>
      </c>
      <c r="G23" s="250"/>
      <c r="H23" s="478">
        <f>Q23+S23+T23</f>
        <v>0.54989999999999994</v>
      </c>
      <c r="I23" s="219">
        <f>U23</f>
        <v>8.9999999999999993E-3</v>
      </c>
      <c r="J23" s="479">
        <f>R23</f>
        <v>0.44109999999999999</v>
      </c>
      <c r="K23" s="480">
        <f>SUM(H23:J23)</f>
        <v>1</v>
      </c>
      <c r="L23" s="148"/>
      <c r="M23" s="152">
        <f>S23</f>
        <v>0.155</v>
      </c>
      <c r="N23" s="154">
        <f>U23</f>
        <v>8.9999999999999993E-3</v>
      </c>
      <c r="O23" s="152">
        <f>Q23+R23+T23</f>
        <v>0.83599999999999997</v>
      </c>
      <c r="P23" s="152">
        <f>SUM(M23:O23)</f>
        <v>1</v>
      </c>
      <c r="Q23" s="218">
        <v>0.34910000000000002</v>
      </c>
      <c r="R23" s="218">
        <v>0.44109999999999999</v>
      </c>
      <c r="S23" s="218">
        <v>0.155</v>
      </c>
      <c r="T23" s="218">
        <v>4.58E-2</v>
      </c>
      <c r="U23" s="219">
        <v>8.9999999999999993E-3</v>
      </c>
      <c r="V23" s="220">
        <v>1</v>
      </c>
    </row>
    <row r="24" spans="2:22" ht="33" customHeight="1" x14ac:dyDescent="0.25">
      <c r="B24" s="215" t="s">
        <v>133</v>
      </c>
      <c r="C24" s="216" t="s">
        <v>125</v>
      </c>
      <c r="D24" s="280" t="s">
        <v>134</v>
      </c>
      <c r="E24" s="593"/>
      <c r="F24" s="594"/>
      <c r="G24" s="250"/>
      <c r="H24" s="478">
        <f>Q24+S24+T24</f>
        <v>0.52159999999999995</v>
      </c>
      <c r="I24" s="219">
        <f>U24</f>
        <v>8.9999999999999993E-3</v>
      </c>
      <c r="J24" s="479">
        <f>R24</f>
        <v>0.46939999999999998</v>
      </c>
      <c r="K24" s="480">
        <f>SUM(H24:J24)</f>
        <v>1</v>
      </c>
      <c r="L24" s="148"/>
      <c r="M24" s="152">
        <f>S24</f>
        <v>0.1469</v>
      </c>
      <c r="N24" s="154">
        <f>U24</f>
        <v>8.9999999999999993E-3</v>
      </c>
      <c r="O24" s="152">
        <f>Q24+R24+T24</f>
        <v>0.84409999999999996</v>
      </c>
      <c r="P24" s="152">
        <f t="shared" ref="P24:P27" si="3">SUM(M24:O24)</f>
        <v>1</v>
      </c>
      <c r="Q24" s="218">
        <v>0.32890000000000003</v>
      </c>
      <c r="R24" s="218">
        <v>0.46939999999999998</v>
      </c>
      <c r="S24" s="218">
        <v>0.1469</v>
      </c>
      <c r="T24" s="218">
        <v>4.58E-2</v>
      </c>
      <c r="U24" s="219">
        <v>8.9999999999999993E-3</v>
      </c>
      <c r="V24" s="220">
        <f>SUM(Q24:U24)</f>
        <v>1</v>
      </c>
    </row>
    <row r="25" spans="2:22" ht="33" customHeight="1" x14ac:dyDescent="0.25">
      <c r="B25" s="215" t="s">
        <v>136</v>
      </c>
      <c r="C25" s="216" t="s">
        <v>125</v>
      </c>
      <c r="D25" s="280" t="s">
        <v>137</v>
      </c>
      <c r="E25" s="593"/>
      <c r="F25" s="594"/>
      <c r="G25" s="250"/>
      <c r="H25" s="478">
        <f>Q25+S25+T25</f>
        <v>0.49530000000000007</v>
      </c>
      <c r="I25" s="219">
        <f>U25</f>
        <v>8.9999999999999993E-3</v>
      </c>
      <c r="J25" s="479">
        <f>R25</f>
        <v>0.49569999999999997</v>
      </c>
      <c r="K25" s="480">
        <f t="shared" ref="K25:K27" si="4">SUM(H25:J25)</f>
        <v>1</v>
      </c>
      <c r="L25" s="148"/>
      <c r="M25" s="152">
        <f>S25</f>
        <v>0.17610000000000001</v>
      </c>
      <c r="N25" s="154">
        <f>U25</f>
        <v>8.9999999999999993E-3</v>
      </c>
      <c r="O25" s="152">
        <f>Q25+R25+T25</f>
        <v>0.81489999999999996</v>
      </c>
      <c r="P25" s="152">
        <f t="shared" si="3"/>
        <v>1</v>
      </c>
      <c r="Q25" s="218">
        <v>0.26290000000000002</v>
      </c>
      <c r="R25" s="218">
        <v>0.49569999999999997</v>
      </c>
      <c r="S25" s="218">
        <v>0.17610000000000001</v>
      </c>
      <c r="T25" s="218">
        <v>5.6300000000000003E-2</v>
      </c>
      <c r="U25" s="219">
        <v>8.9999999999999993E-3</v>
      </c>
      <c r="V25" s="220">
        <f>SUM(Q25:U25)</f>
        <v>1</v>
      </c>
    </row>
    <row r="26" spans="2:22" ht="22.5" customHeight="1" x14ac:dyDescent="0.25">
      <c r="B26" s="215" t="s">
        <v>139</v>
      </c>
      <c r="C26" s="216" t="s">
        <v>125</v>
      </c>
      <c r="D26" s="280" t="s">
        <v>140</v>
      </c>
      <c r="E26" s="593">
        <v>62141</v>
      </c>
      <c r="F26" s="599" t="s">
        <v>131</v>
      </c>
      <c r="G26" s="250"/>
      <c r="H26" s="478">
        <f>Q26+S26+T26</f>
        <v>0.2477</v>
      </c>
      <c r="I26" s="219">
        <f>U26</f>
        <v>8.9999999999999993E-3</v>
      </c>
      <c r="J26" s="479">
        <f>R26</f>
        <v>0.74329999999999996</v>
      </c>
      <c r="K26" s="480">
        <f t="shared" si="4"/>
        <v>1</v>
      </c>
      <c r="L26" s="148"/>
      <c r="M26" s="152">
        <f>S26</f>
        <v>0.2477</v>
      </c>
      <c r="N26" s="154">
        <f>U26</f>
        <v>8.9999999999999993E-3</v>
      </c>
      <c r="O26" s="152">
        <f>Q26+R26+T26</f>
        <v>0.74329999999999996</v>
      </c>
      <c r="P26" s="152">
        <f t="shared" si="3"/>
        <v>1</v>
      </c>
      <c r="Q26" s="218">
        <v>0</v>
      </c>
      <c r="R26" s="218">
        <v>0.74329999999999996</v>
      </c>
      <c r="S26" s="218">
        <v>0.2477</v>
      </c>
      <c r="T26" s="218">
        <v>0</v>
      </c>
      <c r="U26" s="219">
        <v>8.9999999999999993E-3</v>
      </c>
      <c r="V26" s="220">
        <f>SUM(Q26:U26)</f>
        <v>1</v>
      </c>
    </row>
    <row r="27" spans="2:22" ht="21.6" customHeight="1" x14ac:dyDescent="0.25">
      <c r="B27" s="215" t="s">
        <v>142</v>
      </c>
      <c r="C27" s="216" t="s">
        <v>125</v>
      </c>
      <c r="D27" s="280" t="s">
        <v>140</v>
      </c>
      <c r="E27" s="593"/>
      <c r="F27" s="600"/>
      <c r="G27" s="250"/>
      <c r="H27" s="478">
        <f>Q27+S27+T27</f>
        <v>0.2477</v>
      </c>
      <c r="I27" s="219">
        <f>U27</f>
        <v>8.9999999999999993E-3</v>
      </c>
      <c r="J27" s="479">
        <f>R27</f>
        <v>0.74329999999999996</v>
      </c>
      <c r="K27" s="480">
        <f t="shared" si="4"/>
        <v>1</v>
      </c>
      <c r="L27" s="148"/>
      <c r="M27" s="152">
        <f>S27</f>
        <v>0.2477</v>
      </c>
      <c r="N27" s="154">
        <f>U27</f>
        <v>8.9999999999999993E-3</v>
      </c>
      <c r="O27" s="152">
        <f>Q27+R27+T27</f>
        <v>0.74329999999999996</v>
      </c>
      <c r="P27" s="152">
        <f t="shared" si="3"/>
        <v>1</v>
      </c>
      <c r="Q27" s="218">
        <v>0</v>
      </c>
      <c r="R27" s="218">
        <v>0.74329999999999996</v>
      </c>
      <c r="S27" s="218">
        <v>0.2477</v>
      </c>
      <c r="T27" s="218">
        <v>0</v>
      </c>
      <c r="U27" s="219">
        <v>8.9999999999999993E-3</v>
      </c>
      <c r="V27" s="220">
        <f>SUM(Q27:U27)</f>
        <v>1</v>
      </c>
    </row>
    <row r="28" spans="2:22" ht="15.6" customHeight="1" x14ac:dyDescent="0.25">
      <c r="B28" s="348"/>
      <c r="C28" s="348"/>
      <c r="D28" s="349"/>
      <c r="E28" s="350"/>
      <c r="F28" s="257"/>
      <c r="G28" s="262"/>
      <c r="H28" s="601" t="s">
        <v>207</v>
      </c>
      <c r="I28" s="601"/>
      <c r="J28" s="602"/>
      <c r="K28" s="340"/>
      <c r="L28" s="151"/>
      <c r="M28" s="603" t="s">
        <v>207</v>
      </c>
      <c r="N28" s="603"/>
      <c r="O28" s="603"/>
      <c r="P28" s="342" t="s">
        <v>122</v>
      </c>
      <c r="Q28" s="343" t="s">
        <v>118</v>
      </c>
      <c r="R28" s="343" t="s">
        <v>147</v>
      </c>
      <c r="S28" s="343" t="s">
        <v>120</v>
      </c>
      <c r="T28" s="343" t="s">
        <v>118</v>
      </c>
      <c r="U28" s="343" t="s">
        <v>121</v>
      </c>
      <c r="V28" s="342" t="s">
        <v>122</v>
      </c>
    </row>
    <row r="29" spans="2:22" ht="15.6" customHeight="1" x14ac:dyDescent="0.25">
      <c r="B29" s="215" t="s">
        <v>149</v>
      </c>
      <c r="C29" s="216" t="s">
        <v>150</v>
      </c>
      <c r="D29" s="351" t="s">
        <v>140</v>
      </c>
      <c r="E29" s="593">
        <v>62040</v>
      </c>
      <c r="F29" s="594" t="s">
        <v>153</v>
      </c>
      <c r="G29" s="250"/>
      <c r="H29" s="595">
        <v>1</v>
      </c>
      <c r="I29" s="595"/>
      <c r="J29" s="596"/>
      <c r="K29" s="480">
        <f>SUM(H29:J29)</f>
        <v>1</v>
      </c>
      <c r="L29" s="148"/>
      <c r="M29" s="597">
        <v>1</v>
      </c>
      <c r="N29" s="595"/>
      <c r="O29" s="596"/>
      <c r="P29" s="152">
        <f t="shared" ref="P29:P33" si="5">M29</f>
        <v>1</v>
      </c>
      <c r="Q29" s="218">
        <v>0</v>
      </c>
      <c r="R29" s="218">
        <v>0.74329999999999996</v>
      </c>
      <c r="S29" s="218">
        <v>0.2477</v>
      </c>
      <c r="T29" s="218">
        <v>0</v>
      </c>
      <c r="U29" s="219">
        <v>8.9999999999999993E-3</v>
      </c>
      <c r="V29" s="220">
        <f>SUM(Q29:U29)</f>
        <v>1</v>
      </c>
    </row>
    <row r="30" spans="2:22" ht="15.6" customHeight="1" x14ac:dyDescent="0.25">
      <c r="B30" s="215" t="s">
        <v>155</v>
      </c>
      <c r="C30" s="216" t="s">
        <v>150</v>
      </c>
      <c r="D30" s="217" t="s">
        <v>156</v>
      </c>
      <c r="E30" s="593"/>
      <c r="F30" s="594"/>
      <c r="G30" s="250"/>
      <c r="H30" s="595">
        <v>1</v>
      </c>
      <c r="I30" s="595"/>
      <c r="J30" s="596"/>
      <c r="K30" s="480">
        <f t="shared" ref="K30:K33" si="6">SUM(H30:J30)</f>
        <v>1</v>
      </c>
      <c r="L30" s="148"/>
      <c r="M30" s="597">
        <v>1</v>
      </c>
      <c r="N30" s="595"/>
      <c r="O30" s="596"/>
      <c r="P30" s="152">
        <f t="shared" si="5"/>
        <v>1</v>
      </c>
      <c r="Q30" s="218">
        <v>0.33789999999999998</v>
      </c>
      <c r="R30" s="218">
        <v>0.37209999999999999</v>
      </c>
      <c r="S30" s="218">
        <v>0.2089</v>
      </c>
      <c r="T30" s="218">
        <v>7.2099999999999997E-2</v>
      </c>
      <c r="U30" s="219">
        <v>8.9999999999999993E-3</v>
      </c>
      <c r="V30" s="220">
        <f>SUM(Q30:U30)</f>
        <v>0.99999999999999989</v>
      </c>
    </row>
    <row r="31" spans="2:22" ht="15.6" customHeight="1" x14ac:dyDescent="0.25">
      <c r="B31" s="215" t="s">
        <v>158</v>
      </c>
      <c r="C31" s="216" t="s">
        <v>150</v>
      </c>
      <c r="D31" s="280" t="s">
        <v>126</v>
      </c>
      <c r="E31" s="593"/>
      <c r="F31" s="594"/>
      <c r="G31" s="250"/>
      <c r="H31" s="595">
        <v>1</v>
      </c>
      <c r="I31" s="595"/>
      <c r="J31" s="596"/>
      <c r="K31" s="480">
        <f t="shared" si="6"/>
        <v>1</v>
      </c>
      <c r="L31" s="148"/>
      <c r="M31" s="597">
        <v>1</v>
      </c>
      <c r="N31" s="595"/>
      <c r="O31" s="596"/>
      <c r="P31" s="152">
        <f t="shared" si="5"/>
        <v>1</v>
      </c>
      <c r="Q31" s="218">
        <v>0.34910000000000002</v>
      </c>
      <c r="R31" s="218">
        <v>0.44109999999999999</v>
      </c>
      <c r="S31" s="218">
        <v>0.155</v>
      </c>
      <c r="T31" s="218">
        <v>4.58E-2</v>
      </c>
      <c r="U31" s="219">
        <v>8.9999999999999993E-3</v>
      </c>
      <c r="V31" s="220">
        <f t="shared" ref="V31:V35" si="7">SUM(Q31:U31)</f>
        <v>1</v>
      </c>
    </row>
    <row r="32" spans="2:22" ht="15.6" customHeight="1" x14ac:dyDescent="0.25">
      <c r="B32" s="215" t="s">
        <v>161</v>
      </c>
      <c r="C32" s="216" t="s">
        <v>150</v>
      </c>
      <c r="D32" s="280" t="s">
        <v>134</v>
      </c>
      <c r="E32" s="593"/>
      <c r="F32" s="594"/>
      <c r="G32" s="250"/>
      <c r="H32" s="595">
        <v>1</v>
      </c>
      <c r="I32" s="595"/>
      <c r="J32" s="596"/>
      <c r="K32" s="480">
        <f t="shared" si="6"/>
        <v>1</v>
      </c>
      <c r="L32" s="148"/>
      <c r="M32" s="597">
        <v>1</v>
      </c>
      <c r="N32" s="595"/>
      <c r="O32" s="596"/>
      <c r="P32" s="152">
        <f t="shared" si="5"/>
        <v>1</v>
      </c>
      <c r="Q32" s="218">
        <v>0.32890000000000003</v>
      </c>
      <c r="R32" s="218">
        <v>0.46939999999999998</v>
      </c>
      <c r="S32" s="218">
        <v>0.1469</v>
      </c>
      <c r="T32" s="218">
        <v>4.58E-2</v>
      </c>
      <c r="U32" s="219">
        <v>8.9999999999999993E-3</v>
      </c>
      <c r="V32" s="220">
        <f>SUM(Q32:U32)</f>
        <v>1</v>
      </c>
    </row>
    <row r="33" spans="2:22" ht="15.6" customHeight="1" x14ac:dyDescent="0.25">
      <c r="B33" s="215" t="s">
        <v>163</v>
      </c>
      <c r="C33" s="216" t="s">
        <v>150</v>
      </c>
      <c r="D33" s="280" t="s">
        <v>137</v>
      </c>
      <c r="E33" s="593"/>
      <c r="F33" s="594"/>
      <c r="G33" s="250"/>
      <c r="H33" s="585">
        <v>1</v>
      </c>
      <c r="I33" s="585"/>
      <c r="J33" s="586"/>
      <c r="K33" s="480">
        <f t="shared" si="6"/>
        <v>1</v>
      </c>
      <c r="L33" s="148"/>
      <c r="M33" s="587">
        <v>1</v>
      </c>
      <c r="N33" s="585"/>
      <c r="O33" s="586"/>
      <c r="P33" s="155">
        <f t="shared" si="5"/>
        <v>1</v>
      </c>
      <c r="Q33" s="218">
        <v>0.26290000000000002</v>
      </c>
      <c r="R33" s="218">
        <v>0.49569999999999997</v>
      </c>
      <c r="S33" s="218">
        <v>0.17610000000000001</v>
      </c>
      <c r="T33" s="218">
        <v>5.6300000000000003E-2</v>
      </c>
      <c r="U33" s="219">
        <v>8.9999999999999993E-3</v>
      </c>
      <c r="V33" s="220">
        <f t="shared" si="7"/>
        <v>1</v>
      </c>
    </row>
    <row r="34" spans="2:22" ht="15.6" customHeight="1" x14ac:dyDescent="0.25">
      <c r="B34" s="156"/>
      <c r="C34" s="156"/>
      <c r="D34" s="157"/>
      <c r="E34" s="158"/>
      <c r="F34" s="158"/>
      <c r="G34" s="263"/>
      <c r="H34" s="588" t="s">
        <v>208</v>
      </c>
      <c r="I34" s="588"/>
      <c r="J34" s="589"/>
      <c r="K34" s="352"/>
      <c r="L34" s="151"/>
      <c r="M34" s="590" t="s">
        <v>208</v>
      </c>
      <c r="N34" s="588"/>
      <c r="O34" s="589"/>
      <c r="P34" s="342" t="s">
        <v>122</v>
      </c>
      <c r="Q34" s="353" t="s">
        <v>118</v>
      </c>
      <c r="R34" s="353" t="s">
        <v>185</v>
      </c>
      <c r="S34" s="353" t="s">
        <v>120</v>
      </c>
      <c r="T34" s="353" t="s">
        <v>118</v>
      </c>
      <c r="U34" s="353" t="s">
        <v>121</v>
      </c>
      <c r="V34" s="354" t="s">
        <v>122</v>
      </c>
    </row>
    <row r="35" spans="2:22" ht="44.1" customHeight="1" x14ac:dyDescent="0.25">
      <c r="B35" s="355" t="s">
        <v>209</v>
      </c>
      <c r="C35" s="216" t="s">
        <v>150</v>
      </c>
      <c r="D35" s="356" t="s">
        <v>187</v>
      </c>
      <c r="E35" s="221" t="s">
        <v>188</v>
      </c>
      <c r="F35" s="254" t="s">
        <v>210</v>
      </c>
      <c r="G35" s="251"/>
      <c r="H35" s="591">
        <v>1</v>
      </c>
      <c r="I35" s="592"/>
      <c r="J35" s="592"/>
      <c r="K35" s="357">
        <f>SUM(H35:J35)</f>
        <v>1</v>
      </c>
      <c r="L35" s="358"/>
      <c r="M35" s="592">
        <v>1</v>
      </c>
      <c r="N35" s="592"/>
      <c r="O35" s="592"/>
      <c r="P35" s="155">
        <f t="shared" ref="P35" si="8">M35</f>
        <v>1</v>
      </c>
      <c r="Q35" s="218">
        <v>0.35780000000000001</v>
      </c>
      <c r="R35" s="218">
        <v>0.30620000000000003</v>
      </c>
      <c r="S35" s="218">
        <v>0.25</v>
      </c>
      <c r="T35" s="218">
        <v>7.8E-2</v>
      </c>
      <c r="U35" s="219">
        <v>8.0000000000000002E-3</v>
      </c>
      <c r="V35" s="218">
        <f t="shared" si="7"/>
        <v>1</v>
      </c>
    </row>
    <row r="36" spans="2:22" ht="27" customHeight="1" x14ac:dyDescent="0.25">
      <c r="B36" s="236"/>
      <c r="C36" s="237"/>
      <c r="D36" s="238"/>
      <c r="E36" s="239"/>
      <c r="F36" s="239"/>
      <c r="G36" s="239"/>
      <c r="H36" s="239"/>
      <c r="I36" s="239"/>
      <c r="J36" s="239"/>
      <c r="K36" s="239"/>
      <c r="L36" s="239"/>
      <c r="M36" s="239"/>
      <c r="N36" s="239"/>
      <c r="O36" s="239"/>
      <c r="P36" s="6"/>
      <c r="Q36" s="240"/>
      <c r="R36" s="241"/>
      <c r="S36" s="241"/>
      <c r="T36" s="241"/>
      <c r="U36" s="242"/>
      <c r="V36" s="243"/>
    </row>
    <row r="37" spans="2:22" ht="30.95" customHeight="1" x14ac:dyDescent="0.25">
      <c r="B37" s="627" t="s">
        <v>103</v>
      </c>
      <c r="C37" s="248" t="s">
        <v>104</v>
      </c>
      <c r="D37" s="627" t="s">
        <v>105</v>
      </c>
      <c r="E37" s="627" t="s">
        <v>76</v>
      </c>
      <c r="F37" s="627" t="s">
        <v>109</v>
      </c>
      <c r="G37" s="249"/>
      <c r="H37" s="616"/>
      <c r="I37" s="617"/>
      <c r="J37" s="617"/>
      <c r="K37" s="264"/>
      <c r="L37" s="249"/>
      <c r="M37" s="616"/>
      <c r="N37" s="617"/>
      <c r="O37" s="617"/>
      <c r="P37" s="244"/>
      <c r="Q37" s="244" t="s">
        <v>110</v>
      </c>
      <c r="R37" s="245" t="s">
        <v>88</v>
      </c>
      <c r="S37" s="245" t="s">
        <v>56</v>
      </c>
      <c r="T37" s="245" t="s">
        <v>112</v>
      </c>
      <c r="U37" s="245" t="s">
        <v>113</v>
      </c>
      <c r="V37" s="246"/>
    </row>
    <row r="38" spans="2:22" ht="21.6" customHeight="1" x14ac:dyDescent="0.25">
      <c r="B38" s="628"/>
      <c r="C38" s="192"/>
      <c r="D38" s="628"/>
      <c r="E38" s="628"/>
      <c r="F38" s="628"/>
      <c r="G38" s="250"/>
      <c r="H38" s="618" t="s">
        <v>211</v>
      </c>
      <c r="I38" s="619"/>
      <c r="J38" s="619"/>
      <c r="K38" s="265" t="s">
        <v>117</v>
      </c>
      <c r="L38" s="250"/>
      <c r="M38" s="618" t="s">
        <v>211</v>
      </c>
      <c r="N38" s="619"/>
      <c r="O38" s="619"/>
      <c r="P38" s="247" t="s">
        <v>117</v>
      </c>
      <c r="Q38" s="247" t="s">
        <v>118</v>
      </c>
      <c r="R38" s="247" t="s">
        <v>212</v>
      </c>
      <c r="S38" s="247" t="s">
        <v>120</v>
      </c>
      <c r="T38" s="247" t="s">
        <v>118</v>
      </c>
      <c r="U38" s="247" t="s">
        <v>121</v>
      </c>
      <c r="V38" s="247" t="s">
        <v>122</v>
      </c>
    </row>
    <row r="39" spans="2:22" ht="17.100000000000001" customHeight="1" x14ac:dyDescent="0.25">
      <c r="B39" s="629"/>
      <c r="C39" s="192"/>
      <c r="D39" s="629"/>
      <c r="E39" s="629"/>
      <c r="F39" s="629"/>
      <c r="G39" s="250"/>
      <c r="H39" s="620" t="s">
        <v>213</v>
      </c>
      <c r="I39" s="621"/>
      <c r="J39" s="621"/>
      <c r="K39" s="622"/>
      <c r="L39" s="250"/>
      <c r="M39" s="620" t="s">
        <v>213</v>
      </c>
      <c r="N39" s="621"/>
      <c r="O39" s="621"/>
      <c r="P39" s="621"/>
      <c r="Q39" s="621" t="s">
        <v>213</v>
      </c>
      <c r="R39" s="621"/>
      <c r="S39" s="621"/>
      <c r="T39" s="621"/>
      <c r="U39" s="621"/>
      <c r="V39" s="621"/>
    </row>
    <row r="40" spans="2:22" ht="24" customHeight="1" x14ac:dyDescent="0.25">
      <c r="B40" s="189" t="s">
        <v>214</v>
      </c>
      <c r="C40" s="188" t="s">
        <v>125</v>
      </c>
      <c r="D40" s="189" t="s">
        <v>215</v>
      </c>
      <c r="E40" s="630" t="s">
        <v>216</v>
      </c>
      <c r="F40" s="632" t="s">
        <v>85</v>
      </c>
      <c r="G40" s="250"/>
      <c r="H40" s="623">
        <v>1</v>
      </c>
      <c r="I40" s="624"/>
      <c r="J40" s="624"/>
      <c r="K40" s="625">
        <f>SUM(I40:J40)</f>
        <v>0</v>
      </c>
      <c r="L40" s="250"/>
      <c r="M40" s="623">
        <v>1</v>
      </c>
      <c r="N40" s="624"/>
      <c r="O40" s="624"/>
      <c r="P40" s="626">
        <f>SUM(N40:O40)</f>
        <v>0</v>
      </c>
      <c r="Q40" s="168">
        <v>0.371</v>
      </c>
      <c r="R40" s="168">
        <v>0.28999999999999998</v>
      </c>
      <c r="S40" s="168">
        <v>0.25600000000000001</v>
      </c>
      <c r="T40" s="168">
        <v>7.3999999999999996E-2</v>
      </c>
      <c r="U40" s="168">
        <v>8.9999999999999993E-3</v>
      </c>
      <c r="V40" s="168">
        <f>SUM(Q40:U40)</f>
        <v>1</v>
      </c>
    </row>
    <row r="41" spans="2:22" ht="17.45" customHeight="1" x14ac:dyDescent="0.25">
      <c r="B41" s="164" t="s">
        <v>217</v>
      </c>
      <c r="C41" s="165" t="s">
        <v>125</v>
      </c>
      <c r="D41" s="164" t="s">
        <v>218</v>
      </c>
      <c r="E41" s="631"/>
      <c r="F41" s="633"/>
      <c r="G41" s="250"/>
      <c r="H41" s="623"/>
      <c r="I41" s="624"/>
      <c r="J41" s="624"/>
      <c r="K41" s="625"/>
      <c r="L41" s="250"/>
      <c r="M41" s="623"/>
      <c r="N41" s="624"/>
      <c r="O41" s="624"/>
      <c r="P41" s="626"/>
      <c r="Q41" s="168">
        <v>0.371</v>
      </c>
      <c r="R41" s="168">
        <v>0.28999999999999998</v>
      </c>
      <c r="S41" s="168">
        <v>0.25600000000000001</v>
      </c>
      <c r="T41" s="168">
        <v>7.3999999999999996E-2</v>
      </c>
      <c r="U41" s="168">
        <v>8.9999999999999993E-3</v>
      </c>
      <c r="V41" s="168">
        <f t="shared" ref="V41:V43" si="9">SUM(Q41:U41)</f>
        <v>1</v>
      </c>
    </row>
    <row r="42" spans="2:22" x14ac:dyDescent="0.25">
      <c r="B42" s="164" t="s">
        <v>71</v>
      </c>
      <c r="C42" s="165" t="s">
        <v>125</v>
      </c>
      <c r="D42" s="164" t="s">
        <v>219</v>
      </c>
      <c r="E42" s="631"/>
      <c r="F42" s="633"/>
      <c r="G42" s="250"/>
      <c r="H42" s="623"/>
      <c r="I42" s="624"/>
      <c r="J42" s="624"/>
      <c r="K42" s="625"/>
      <c r="L42" s="250"/>
      <c r="M42" s="623"/>
      <c r="N42" s="624"/>
      <c r="O42" s="624"/>
      <c r="P42" s="626"/>
      <c r="Q42" s="168">
        <v>0.371</v>
      </c>
      <c r="R42" s="168">
        <v>0.28999999999999998</v>
      </c>
      <c r="S42" s="168">
        <v>0.25600000000000001</v>
      </c>
      <c r="T42" s="168">
        <v>7.3999999999999996E-2</v>
      </c>
      <c r="U42" s="168">
        <v>8.9999999999999993E-3</v>
      </c>
      <c r="V42" s="168">
        <f t="shared" si="9"/>
        <v>1</v>
      </c>
    </row>
    <row r="43" spans="2:22" x14ac:dyDescent="0.25">
      <c r="B43" s="164" t="s">
        <v>220</v>
      </c>
      <c r="C43" s="165" t="s">
        <v>125</v>
      </c>
      <c r="D43" s="164" t="s">
        <v>221</v>
      </c>
      <c r="E43" s="631"/>
      <c r="F43" s="633"/>
      <c r="G43" s="251"/>
      <c r="H43" s="623"/>
      <c r="I43" s="624"/>
      <c r="J43" s="624"/>
      <c r="K43" s="625"/>
      <c r="L43" s="251"/>
      <c r="M43" s="623"/>
      <c r="N43" s="624"/>
      <c r="O43" s="624"/>
      <c r="P43" s="626"/>
      <c r="Q43" s="168">
        <v>0.371</v>
      </c>
      <c r="R43" s="168">
        <v>0.28999999999999998</v>
      </c>
      <c r="S43" s="168">
        <v>0.25600000000000001</v>
      </c>
      <c r="T43" s="168">
        <v>7.3999999999999996E-2</v>
      </c>
      <c r="U43" s="168">
        <v>8.9999999999999993E-3</v>
      </c>
      <c r="V43" s="168">
        <f t="shared" si="9"/>
        <v>1</v>
      </c>
    </row>
    <row r="44" spans="2:22" ht="19.5" customHeight="1" x14ac:dyDescent="0.25">
      <c r="B44" s="236"/>
      <c r="C44" s="237"/>
      <c r="D44" s="238"/>
      <c r="E44" s="239"/>
      <c r="F44" s="239"/>
      <c r="G44" s="239"/>
      <c r="H44" s="239"/>
      <c r="I44" s="239"/>
      <c r="J44" s="239"/>
      <c r="K44" s="223"/>
      <c r="Q44" s="138"/>
      <c r="R44" s="138"/>
      <c r="S44" s="138"/>
      <c r="T44" s="138"/>
      <c r="U44" s="162"/>
      <c r="V44" s="138"/>
    </row>
    <row r="45" spans="2:22" ht="28.5" customHeight="1" x14ac:dyDescent="0.25">
      <c r="B45" s="582" t="s">
        <v>222</v>
      </c>
      <c r="C45" s="582"/>
      <c r="D45" s="582"/>
      <c r="Q45" s="138"/>
      <c r="R45" s="138"/>
      <c r="S45" s="138"/>
      <c r="T45" s="138"/>
      <c r="U45" s="162"/>
      <c r="V45" s="138"/>
    </row>
    <row r="46" spans="2:22" x14ac:dyDescent="0.25">
      <c r="B46" s="160" t="s">
        <v>223</v>
      </c>
      <c r="G46" s="161"/>
      <c r="Q46" s="138"/>
      <c r="R46" s="138"/>
      <c r="S46" s="138"/>
      <c r="T46" s="138"/>
      <c r="U46" s="162"/>
      <c r="V46" s="138"/>
    </row>
    <row r="47" spans="2:22" x14ac:dyDescent="0.25">
      <c r="B47" s="159" t="s">
        <v>224</v>
      </c>
      <c r="G47" s="138"/>
      <c r="Q47" s="138"/>
      <c r="R47" s="138"/>
      <c r="S47" s="138"/>
      <c r="T47" s="138"/>
      <c r="U47" s="162"/>
      <c r="V47" s="138"/>
    </row>
    <row r="48" spans="2:22" x14ac:dyDescent="0.25">
      <c r="B48" s="604" t="s">
        <v>225</v>
      </c>
      <c r="C48" s="604"/>
      <c r="D48" s="604"/>
      <c r="I48" s="163"/>
    </row>
    <row r="49" spans="2:7" x14ac:dyDescent="0.25">
      <c r="B49" s="604" t="s">
        <v>226</v>
      </c>
      <c r="C49" s="604"/>
      <c r="D49" s="604"/>
      <c r="G49" s="138"/>
    </row>
    <row r="50" spans="2:7" x14ac:dyDescent="0.25">
      <c r="G50" s="138"/>
    </row>
    <row r="51" spans="2:7" x14ac:dyDescent="0.25">
      <c r="G51" s="138"/>
    </row>
  </sheetData>
  <sheetProtection algorithmName="SHA-512" hashValue="n/GCkbTeXqED6xSdZJgsMAjlGx54aJTZxyKiMZ6MivPgLv7/dJlMMag3jvy1HDED1WMctLVI/ZldXkjblOAGPA==" saltValue="udvk8n7ZAxhehuEs5UjTmw==" spinCount="100000" sheet="1" objects="1" scenarios="1"/>
  <autoFilter ref="B4:P45" xr:uid="{AF7FF8B7-EF3E-41E7-AD59-95A8C2D8B220}">
    <filterColumn colId="1" showButton="0"/>
  </autoFilter>
  <mergeCells count="79">
    <mergeCell ref="B37:B39"/>
    <mergeCell ref="E40:E43"/>
    <mergeCell ref="F40:F43"/>
    <mergeCell ref="F37:F39"/>
    <mergeCell ref="E37:E39"/>
    <mergeCell ref="D37:D39"/>
    <mergeCell ref="Q39:V39"/>
    <mergeCell ref="P40:P43"/>
    <mergeCell ref="M40:O43"/>
    <mergeCell ref="M39:P39"/>
    <mergeCell ref="M38:O38"/>
    <mergeCell ref="M37:O37"/>
    <mergeCell ref="H37:J37"/>
    <mergeCell ref="H38:J38"/>
    <mergeCell ref="H39:K39"/>
    <mergeCell ref="H40:J43"/>
    <mergeCell ref="K40:K43"/>
    <mergeCell ref="B48:D48"/>
    <mergeCell ref="B49:D49"/>
    <mergeCell ref="Q2:V2"/>
    <mergeCell ref="H2:K2"/>
    <mergeCell ref="M2:P2"/>
    <mergeCell ref="Q3:V3"/>
    <mergeCell ref="H3:K3"/>
    <mergeCell ref="M3:P3"/>
    <mergeCell ref="H15:J15"/>
    <mergeCell ref="M15:O15"/>
    <mergeCell ref="E6:E8"/>
    <mergeCell ref="F6:F8"/>
    <mergeCell ref="H10:J10"/>
    <mergeCell ref="M10:O10"/>
    <mergeCell ref="E11:E19"/>
    <mergeCell ref="F11:F19"/>
    <mergeCell ref="H11:J11"/>
    <mergeCell ref="M11:O11"/>
    <mergeCell ref="H12:J12"/>
    <mergeCell ref="M12:O12"/>
    <mergeCell ref="H13:J13"/>
    <mergeCell ref="M13:O13"/>
    <mergeCell ref="H14:J14"/>
    <mergeCell ref="M14:O14"/>
    <mergeCell ref="H16:J16"/>
    <mergeCell ref="M16:O16"/>
    <mergeCell ref="H17:J17"/>
    <mergeCell ref="M17:O17"/>
    <mergeCell ref="H18:J18"/>
    <mergeCell ref="M18:O18"/>
    <mergeCell ref="H19:J19"/>
    <mergeCell ref="M19:O19"/>
    <mergeCell ref="E20:E21"/>
    <mergeCell ref="F20:F21"/>
    <mergeCell ref="H20:J20"/>
    <mergeCell ref="M20:O20"/>
    <mergeCell ref="H21:J21"/>
    <mergeCell ref="M21:O21"/>
    <mergeCell ref="H32:J32"/>
    <mergeCell ref="M32:O32"/>
    <mergeCell ref="E23:E25"/>
    <mergeCell ref="F23:F25"/>
    <mergeCell ref="E26:E27"/>
    <mergeCell ref="F26:F27"/>
    <mergeCell ref="H28:J28"/>
    <mergeCell ref="M28:O28"/>
    <mergeCell ref="B45:D45"/>
    <mergeCell ref="B6:B7"/>
    <mergeCell ref="H33:J33"/>
    <mergeCell ref="M33:O33"/>
    <mergeCell ref="H34:J34"/>
    <mergeCell ref="M34:O34"/>
    <mergeCell ref="H35:J35"/>
    <mergeCell ref="M35:O35"/>
    <mergeCell ref="E29:E33"/>
    <mergeCell ref="F29:F33"/>
    <mergeCell ref="H29:J29"/>
    <mergeCell ref="M29:O29"/>
    <mergeCell ref="H30:J30"/>
    <mergeCell ref="M30:O30"/>
    <mergeCell ref="H31:J31"/>
    <mergeCell ref="M31:O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3DDE-5CF1-40A5-B6D0-20176DB6E722}">
  <dimension ref="A1:T11"/>
  <sheetViews>
    <sheetView zoomScale="90" zoomScaleNormal="90" workbookViewId="0">
      <pane ySplit="4" topLeftCell="A5" activePane="bottomLeft" state="frozen"/>
      <selection activeCell="A21" sqref="A20:G21"/>
      <selection pane="bottomLeft" activeCell="A21" sqref="A20:G21"/>
    </sheetView>
  </sheetViews>
  <sheetFormatPr defaultColWidth="7.5703125" defaultRowHeight="15" x14ac:dyDescent="0.25"/>
  <cols>
    <col min="1" max="1" width="23.28515625" style="2" customWidth="1"/>
    <col min="2" max="2" width="23.140625" style="2" customWidth="1"/>
    <col min="3" max="3" width="44.42578125" style="2" customWidth="1"/>
    <col min="4" max="4" width="11.85546875" style="3" hidden="1" customWidth="1"/>
    <col min="5" max="5" width="14" style="3" hidden="1" customWidth="1"/>
    <col min="6" max="6" width="10.85546875" style="2" customWidth="1"/>
    <col min="7" max="7" width="11.140625" style="2" customWidth="1"/>
    <col min="8" max="8" width="14.42578125" style="2" customWidth="1"/>
    <col min="9" max="9" width="13.85546875" style="3" customWidth="1"/>
    <col min="10" max="10" width="10.5703125" style="2" customWidth="1"/>
    <col min="11" max="11" width="13.140625" style="2" customWidth="1"/>
    <col min="12" max="12" width="14.42578125" style="2" customWidth="1"/>
    <col min="13" max="15" width="13.140625" style="2" customWidth="1"/>
    <col min="16" max="16" width="10.42578125" style="2" customWidth="1"/>
    <col min="17" max="17" width="15.7109375" style="2" customWidth="1"/>
    <col min="18" max="19" width="7.5703125" style="2"/>
    <col min="20" max="20" width="51.140625" style="2" customWidth="1"/>
    <col min="21" max="16384" width="7.5703125" style="2"/>
  </cols>
  <sheetData>
    <row r="1" spans="1:20" ht="15.75" x14ac:dyDescent="0.25">
      <c r="A1" s="10" t="s">
        <v>227</v>
      </c>
      <c r="C1" s="9"/>
      <c r="D1" s="72"/>
      <c r="E1" s="72"/>
      <c r="F1" s="8"/>
      <c r="G1" s="6"/>
      <c r="H1" s="558"/>
      <c r="I1" s="558"/>
      <c r="J1" s="558"/>
    </row>
    <row r="2" spans="1:20" ht="15.75" thickBot="1" x14ac:dyDescent="0.3">
      <c r="C2" s="7"/>
      <c r="D2" s="73"/>
      <c r="E2" s="73"/>
      <c r="F2" s="7"/>
      <c r="G2" s="169"/>
      <c r="H2" s="651" t="s">
        <v>99</v>
      </c>
      <c r="I2" s="651"/>
      <c r="J2" s="652"/>
      <c r="K2" s="653" t="s">
        <v>100</v>
      </c>
      <c r="L2" s="653"/>
      <c r="M2" s="653"/>
      <c r="N2" s="653"/>
      <c r="O2" s="653"/>
      <c r="P2" s="654"/>
    </row>
    <row r="3" spans="1:20" ht="15.95" customHeight="1" thickBot="1" x14ac:dyDescent="0.3">
      <c r="C3" s="7"/>
      <c r="D3" s="73"/>
      <c r="E3" s="73"/>
      <c r="F3" s="7"/>
      <c r="G3" s="6"/>
      <c r="H3" s="568" t="s">
        <v>102</v>
      </c>
      <c r="I3" s="569"/>
      <c r="J3" s="570"/>
      <c r="K3" s="571" t="s">
        <v>102</v>
      </c>
      <c r="L3" s="572"/>
      <c r="M3" s="572"/>
      <c r="N3" s="572"/>
      <c r="O3" s="572"/>
      <c r="P3" s="655"/>
    </row>
    <row r="4" spans="1:20" ht="45.75" thickTop="1" x14ac:dyDescent="0.25">
      <c r="A4" s="184" t="s">
        <v>103</v>
      </c>
      <c r="B4" s="185" t="s">
        <v>104</v>
      </c>
      <c r="C4" s="197" t="s">
        <v>105</v>
      </c>
      <c r="D4" s="185" t="s">
        <v>106</v>
      </c>
      <c r="E4" s="185" t="s">
        <v>228</v>
      </c>
      <c r="F4" s="185" t="s">
        <v>76</v>
      </c>
      <c r="G4" s="186" t="s">
        <v>109</v>
      </c>
      <c r="H4" s="649"/>
      <c r="I4" s="650"/>
      <c r="J4" s="115"/>
      <c r="K4" s="116" t="s">
        <v>110</v>
      </c>
      <c r="L4" s="335" t="s">
        <v>88</v>
      </c>
      <c r="M4" s="335" t="s">
        <v>56</v>
      </c>
      <c r="N4" s="335" t="s">
        <v>112</v>
      </c>
      <c r="O4" s="335" t="s">
        <v>113</v>
      </c>
      <c r="P4" s="182"/>
      <c r="T4" s="225" t="s">
        <v>105</v>
      </c>
    </row>
    <row r="5" spans="1:20" x14ac:dyDescent="0.25">
      <c r="A5" s="195"/>
      <c r="B5" s="192"/>
      <c r="C5" s="198"/>
      <c r="D5" s="200"/>
      <c r="E5" s="202"/>
      <c r="F5" s="204"/>
      <c r="G5" s="181"/>
      <c r="H5" s="359" t="s">
        <v>145</v>
      </c>
      <c r="I5" s="360" t="s">
        <v>211</v>
      </c>
      <c r="J5" s="125" t="s">
        <v>117</v>
      </c>
      <c r="K5" s="124" t="s">
        <v>118</v>
      </c>
      <c r="L5" s="360" t="s">
        <v>212</v>
      </c>
      <c r="M5" s="360" t="s">
        <v>120</v>
      </c>
      <c r="N5" s="360" t="s">
        <v>118</v>
      </c>
      <c r="O5" s="360" t="s">
        <v>121</v>
      </c>
      <c r="P5" s="183" t="s">
        <v>122</v>
      </c>
      <c r="T5" s="279" t="s">
        <v>142</v>
      </c>
    </row>
    <row r="6" spans="1:20" ht="15.75" thickBot="1" x14ac:dyDescent="0.3">
      <c r="A6" s="196"/>
      <c r="B6" s="193"/>
      <c r="C6" s="199"/>
      <c r="D6" s="201"/>
      <c r="E6" s="203"/>
      <c r="F6" s="205"/>
      <c r="G6" s="194"/>
      <c r="H6" s="634" t="s">
        <v>213</v>
      </c>
      <c r="I6" s="634"/>
      <c r="J6" s="635"/>
      <c r="K6" s="636" t="s">
        <v>213</v>
      </c>
      <c r="L6" s="634"/>
      <c r="M6" s="634"/>
      <c r="N6" s="634"/>
      <c r="O6" s="634"/>
      <c r="P6" s="637"/>
      <c r="T6" s="361" t="s">
        <v>220</v>
      </c>
    </row>
    <row r="7" spans="1:20" ht="15.95" customHeight="1" thickTop="1" x14ac:dyDescent="0.25">
      <c r="A7" s="187" t="s">
        <v>214</v>
      </c>
      <c r="B7" s="188" t="s">
        <v>125</v>
      </c>
      <c r="C7" s="189" t="s">
        <v>215</v>
      </c>
      <c r="D7" s="190">
        <v>7</v>
      </c>
      <c r="E7" s="191" t="s">
        <v>229</v>
      </c>
      <c r="F7" s="630" t="s">
        <v>216</v>
      </c>
      <c r="G7" s="639" t="s">
        <v>85</v>
      </c>
      <c r="H7" s="642"/>
      <c r="I7" s="645">
        <v>1</v>
      </c>
      <c r="J7" s="647">
        <f>SUM(H7:I7)</f>
        <v>1</v>
      </c>
      <c r="K7" s="170">
        <v>0.371</v>
      </c>
      <c r="L7" s="170">
        <v>0.28999999999999998</v>
      </c>
      <c r="M7" s="170">
        <v>0.25600000000000001</v>
      </c>
      <c r="N7" s="170">
        <v>7.3999999999999996E-2</v>
      </c>
      <c r="O7" s="170">
        <v>8.9999999999999993E-3</v>
      </c>
      <c r="P7" s="171">
        <f>SUM(K7:O7)</f>
        <v>1</v>
      </c>
      <c r="T7" s="362" t="s">
        <v>214</v>
      </c>
    </row>
    <row r="8" spans="1:20" ht="15.95" customHeight="1" x14ac:dyDescent="0.25">
      <c r="A8" s="172" t="s">
        <v>217</v>
      </c>
      <c r="B8" s="165" t="s">
        <v>125</v>
      </c>
      <c r="C8" s="164" t="s">
        <v>218</v>
      </c>
      <c r="D8" s="166">
        <v>7.5</v>
      </c>
      <c r="E8" s="167" t="s">
        <v>229</v>
      </c>
      <c r="F8" s="631"/>
      <c r="G8" s="640"/>
      <c r="H8" s="643"/>
      <c r="I8" s="624"/>
      <c r="J8" s="626"/>
      <c r="K8" s="168">
        <v>0.371</v>
      </c>
      <c r="L8" s="168">
        <v>0.28999999999999998</v>
      </c>
      <c r="M8" s="168">
        <v>0.25600000000000001</v>
      </c>
      <c r="N8" s="168">
        <v>7.3999999999999996E-2</v>
      </c>
      <c r="O8" s="168">
        <v>8.9999999999999993E-3</v>
      </c>
      <c r="P8" s="173">
        <f t="shared" ref="P8:P10" si="0">SUM(K8:O8)</f>
        <v>1</v>
      </c>
      <c r="T8" s="363" t="s">
        <v>217</v>
      </c>
    </row>
    <row r="9" spans="1:20" ht="15.95" customHeight="1" x14ac:dyDescent="0.25">
      <c r="A9" s="172" t="s">
        <v>71</v>
      </c>
      <c r="B9" s="165" t="s">
        <v>125</v>
      </c>
      <c r="C9" s="164" t="s">
        <v>219</v>
      </c>
      <c r="D9" s="166">
        <v>9</v>
      </c>
      <c r="E9" s="167" t="s">
        <v>229</v>
      </c>
      <c r="F9" s="631"/>
      <c r="G9" s="640"/>
      <c r="H9" s="643"/>
      <c r="I9" s="624"/>
      <c r="J9" s="626"/>
      <c r="K9" s="168">
        <v>0.371</v>
      </c>
      <c r="L9" s="168">
        <v>0.28999999999999998</v>
      </c>
      <c r="M9" s="168">
        <v>0.25600000000000001</v>
      </c>
      <c r="N9" s="168">
        <v>7.3999999999999996E-2</v>
      </c>
      <c r="O9" s="168">
        <v>8.9999999999999993E-3</v>
      </c>
      <c r="P9" s="173">
        <f t="shared" si="0"/>
        <v>1</v>
      </c>
      <c r="T9" s="361" t="s">
        <v>71</v>
      </c>
    </row>
    <row r="10" spans="1:20" ht="15.95" customHeight="1" thickBot="1" x14ac:dyDescent="0.3">
      <c r="A10" s="174" t="s">
        <v>220</v>
      </c>
      <c r="B10" s="175" t="s">
        <v>125</v>
      </c>
      <c r="C10" s="176" t="s">
        <v>221</v>
      </c>
      <c r="D10" s="177">
        <v>13</v>
      </c>
      <c r="E10" s="178" t="s">
        <v>229</v>
      </c>
      <c r="F10" s="638"/>
      <c r="G10" s="641"/>
      <c r="H10" s="644"/>
      <c r="I10" s="646"/>
      <c r="J10" s="648"/>
      <c r="K10" s="179">
        <v>0.371</v>
      </c>
      <c r="L10" s="179">
        <v>0.28999999999999998</v>
      </c>
      <c r="M10" s="179">
        <v>0.25600000000000001</v>
      </c>
      <c r="N10" s="179">
        <v>7.3999999999999996E-2</v>
      </c>
      <c r="O10" s="179">
        <v>8.9999999999999993E-3</v>
      </c>
      <c r="P10" s="180">
        <f t="shared" si="0"/>
        <v>1</v>
      </c>
    </row>
    <row r="11" spans="1:20" ht="15.75" thickTop="1" x14ac:dyDescent="0.25">
      <c r="B11" s="3"/>
      <c r="C11" s="3"/>
      <c r="D11" s="2"/>
      <c r="E11" s="2"/>
      <c r="G11" s="3"/>
      <c r="I11" s="2"/>
    </row>
  </sheetData>
  <mergeCells count="13">
    <mergeCell ref="H4:I4"/>
    <mergeCell ref="H1:J1"/>
    <mergeCell ref="H2:J2"/>
    <mergeCell ref="K2:P2"/>
    <mergeCell ref="H3:J3"/>
    <mergeCell ref="K3:P3"/>
    <mergeCell ref="H6:J6"/>
    <mergeCell ref="K6:P6"/>
    <mergeCell ref="F7:F10"/>
    <mergeCell ref="G7:G10"/>
    <mergeCell ref="H7:H10"/>
    <mergeCell ref="I7:I10"/>
    <mergeCell ref="J7:J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6CAF-9A9F-43F5-8707-5D9896D76C52}">
  <dimension ref="A1:S28"/>
  <sheetViews>
    <sheetView workbookViewId="0">
      <selection activeCell="A21" sqref="A20:G21"/>
    </sheetView>
  </sheetViews>
  <sheetFormatPr defaultColWidth="9" defaultRowHeight="12.75" x14ac:dyDescent="0.25"/>
  <cols>
    <col min="1" max="1" width="9" style="12"/>
    <col min="2" max="3" width="11.42578125" style="12" customWidth="1"/>
    <col min="4" max="6" width="9.7109375" style="12" customWidth="1"/>
    <col min="7" max="7" width="12.140625" style="12" customWidth="1"/>
    <col min="8" max="13" width="9.7109375" style="12" customWidth="1"/>
    <col min="14" max="14" width="1.5703125" style="12" customWidth="1"/>
    <col min="15" max="15" width="7" style="12" customWidth="1"/>
    <col min="16" max="21" width="9.28515625" style="12" customWidth="1"/>
    <col min="22" max="16384" width="9" style="12"/>
  </cols>
  <sheetData>
    <row r="1" spans="1:19" ht="22.5" customHeight="1" x14ac:dyDescent="0.25">
      <c r="A1" s="661" t="s">
        <v>230</v>
      </c>
      <c r="B1" s="661"/>
      <c r="C1" s="661"/>
      <c r="D1" s="661"/>
      <c r="E1" s="661"/>
      <c r="F1" s="661"/>
      <c r="G1" s="661"/>
      <c r="H1" s="661"/>
      <c r="I1" s="661"/>
      <c r="J1" s="661"/>
      <c r="K1" s="661"/>
      <c r="L1" s="661"/>
      <c r="M1" s="661"/>
      <c r="N1" s="11"/>
      <c r="O1" s="11"/>
    </row>
    <row r="2" spans="1:19" ht="22.5" customHeight="1" x14ac:dyDescent="0.25">
      <c r="A2" s="97" t="s">
        <v>231</v>
      </c>
      <c r="B2" s="97"/>
      <c r="C2" s="97"/>
      <c r="D2" s="97"/>
      <c r="E2" s="13"/>
      <c r="F2" s="13"/>
      <c r="G2" s="13"/>
      <c r="H2" s="13"/>
      <c r="I2" s="13"/>
      <c r="J2" s="13"/>
      <c r="K2" s="13"/>
      <c r="L2" s="13"/>
      <c r="M2" s="13"/>
      <c r="N2" s="13"/>
      <c r="O2" s="13"/>
    </row>
    <row r="3" spans="1:19" ht="15.75" customHeight="1" x14ac:dyDescent="0.25">
      <c r="A3" s="96"/>
      <c r="B3" s="13"/>
      <c r="C3" s="13"/>
      <c r="D3" s="13"/>
      <c r="E3" s="13"/>
      <c r="F3" s="13"/>
      <c r="G3" s="13"/>
      <c r="H3" s="13"/>
      <c r="I3" s="13"/>
      <c r="J3" s="13"/>
      <c r="K3" s="13"/>
      <c r="L3" s="13"/>
      <c r="M3" s="13"/>
      <c r="N3" s="13"/>
      <c r="O3" s="13"/>
    </row>
    <row r="4" spans="1:19" ht="15.75" customHeight="1" thickBot="1" x14ac:dyDescent="0.3">
      <c r="B4" s="662" t="s">
        <v>232</v>
      </c>
      <c r="C4" s="662"/>
      <c r="D4" s="14" t="s">
        <v>233</v>
      </c>
      <c r="E4" s="15" t="s">
        <v>234</v>
      </c>
      <c r="F4" s="16" t="s">
        <v>54</v>
      </c>
      <c r="G4" s="15" t="s">
        <v>235</v>
      </c>
      <c r="H4" s="16" t="s">
        <v>58</v>
      </c>
      <c r="I4" s="15" t="s">
        <v>236</v>
      </c>
      <c r="J4" s="17"/>
      <c r="K4" s="18"/>
      <c r="L4" s="663"/>
      <c r="M4" s="19"/>
      <c r="N4" s="19"/>
      <c r="O4" s="19"/>
    </row>
    <row r="5" spans="1:19" ht="15.75" customHeight="1" x14ac:dyDescent="0.25">
      <c r="B5" s="656"/>
      <c r="C5" s="656"/>
      <c r="D5" s="20" t="s">
        <v>237</v>
      </c>
      <c r="E5" s="21">
        <v>11300</v>
      </c>
      <c r="F5" s="21">
        <v>11300</v>
      </c>
      <c r="G5" s="21">
        <v>11000</v>
      </c>
      <c r="H5" s="21">
        <v>11300</v>
      </c>
      <c r="I5" s="21">
        <v>11315</v>
      </c>
      <c r="J5" s="22"/>
      <c r="K5" s="18"/>
      <c r="L5" s="663"/>
      <c r="M5" s="19"/>
      <c r="N5" s="19"/>
      <c r="O5" s="19"/>
    </row>
    <row r="6" spans="1:19" ht="15.75" customHeight="1" x14ac:dyDescent="0.25">
      <c r="B6" s="656"/>
      <c r="C6" s="656"/>
      <c r="D6" s="20" t="s">
        <v>78</v>
      </c>
      <c r="E6" s="21">
        <v>54010</v>
      </c>
      <c r="F6" s="21">
        <v>54010</v>
      </c>
      <c r="G6" s="21">
        <v>54010</v>
      </c>
      <c r="H6" s="21">
        <v>54010</v>
      </c>
      <c r="I6" s="21">
        <v>54010</v>
      </c>
      <c r="J6" s="22"/>
      <c r="K6" s="18"/>
      <c r="L6" s="663"/>
      <c r="M6" s="19"/>
      <c r="N6" s="19"/>
      <c r="O6" s="19"/>
    </row>
    <row r="7" spans="1:19" ht="15.75" customHeight="1" x14ac:dyDescent="0.25">
      <c r="B7" s="656"/>
      <c r="C7" s="656"/>
      <c r="D7" s="20" t="s">
        <v>238</v>
      </c>
      <c r="E7" s="21" t="s">
        <v>239</v>
      </c>
      <c r="F7" s="21" t="s">
        <v>240</v>
      </c>
      <c r="G7" s="21">
        <v>10801</v>
      </c>
      <c r="H7" s="21">
        <v>29001</v>
      </c>
      <c r="I7" s="85" t="s">
        <v>241</v>
      </c>
      <c r="J7" s="22"/>
      <c r="K7" s="18"/>
      <c r="L7" s="663"/>
      <c r="M7" s="19"/>
      <c r="N7" s="19"/>
      <c r="O7" s="19"/>
    </row>
    <row r="8" spans="1:19" ht="15.75" customHeight="1" x14ac:dyDescent="0.25">
      <c r="B8" s="656"/>
      <c r="C8" s="656"/>
      <c r="D8" s="20" t="s">
        <v>75</v>
      </c>
      <c r="E8" s="21" t="s">
        <v>242</v>
      </c>
      <c r="F8" s="21" t="s">
        <v>243</v>
      </c>
      <c r="G8" s="21" t="s">
        <v>244</v>
      </c>
      <c r="H8" s="21" t="s">
        <v>245</v>
      </c>
      <c r="I8" s="21" t="s">
        <v>246</v>
      </c>
      <c r="J8" s="22"/>
      <c r="K8" s="18"/>
      <c r="L8" s="663"/>
      <c r="M8" s="19"/>
      <c r="N8" s="19"/>
      <c r="O8" s="19"/>
    </row>
    <row r="9" spans="1:19" ht="17.25" customHeight="1" x14ac:dyDescent="0.25">
      <c r="B9" s="656"/>
      <c r="C9" s="656"/>
      <c r="D9" s="20" t="s">
        <v>247</v>
      </c>
      <c r="E9" s="23">
        <v>0.53800000000000003</v>
      </c>
      <c r="F9" s="23">
        <v>3.1E-2</v>
      </c>
      <c r="G9" s="23">
        <v>9.2999999999999999E-2</v>
      </c>
      <c r="H9" s="23">
        <v>8.0000000000000002E-3</v>
      </c>
      <c r="I9" s="23">
        <v>0.33</v>
      </c>
      <c r="J9" s="24"/>
      <c r="K9" s="18"/>
      <c r="L9" s="25"/>
      <c r="M9" s="19"/>
      <c r="N9" s="19"/>
      <c r="O9" s="19"/>
    </row>
    <row r="10" spans="1:19" ht="26.1" customHeight="1" x14ac:dyDescent="0.25">
      <c r="B10" s="657"/>
      <c r="C10" s="657"/>
      <c r="D10" s="26" t="s">
        <v>248</v>
      </c>
      <c r="E10" s="27">
        <f>ROUND(-$J$10*E9,2)</f>
        <v>2075.75</v>
      </c>
      <c r="F10" s="27">
        <f t="shared" ref="F10:I10" si="0">ROUND(-$J$10*F9,2)</f>
        <v>119.61</v>
      </c>
      <c r="G10" s="27">
        <f t="shared" si="0"/>
        <v>358.82</v>
      </c>
      <c r="H10" s="27">
        <f t="shared" si="0"/>
        <v>30.87</v>
      </c>
      <c r="I10" s="27">
        <f t="shared" si="0"/>
        <v>1273.23</v>
      </c>
      <c r="J10" s="28">
        <v>-3858.2640000000001</v>
      </c>
      <c r="K10" s="29"/>
      <c r="L10" s="30" t="s">
        <v>249</v>
      </c>
      <c r="M10" s="31"/>
      <c r="N10" s="18"/>
      <c r="O10" s="18"/>
      <c r="S10" s="32"/>
    </row>
    <row r="11" spans="1:19" ht="15.75" customHeight="1" x14ac:dyDescent="0.25">
      <c r="B11" s="657" t="s">
        <v>250</v>
      </c>
      <c r="C11" s="657"/>
      <c r="D11" s="29"/>
      <c r="E11" s="33"/>
      <c r="F11" s="34"/>
      <c r="G11" s="34"/>
      <c r="H11" s="33"/>
      <c r="I11" s="35"/>
      <c r="J11" s="35"/>
      <c r="K11" s="33"/>
      <c r="L11" s="36"/>
      <c r="M11" s="29"/>
      <c r="N11" s="29"/>
      <c r="O11" s="29"/>
      <c r="S11" s="37"/>
    </row>
    <row r="12" spans="1:19" ht="15.75" customHeight="1" x14ac:dyDescent="0.25">
      <c r="B12" s="38" t="s">
        <v>251</v>
      </c>
      <c r="C12" s="39" t="s">
        <v>248</v>
      </c>
      <c r="D12" s="39" t="s">
        <v>252</v>
      </c>
      <c r="E12" s="40" t="s">
        <v>75</v>
      </c>
      <c r="F12" s="40" t="s">
        <v>237</v>
      </c>
      <c r="G12" s="40" t="s">
        <v>253</v>
      </c>
      <c r="H12" s="39" t="s">
        <v>78</v>
      </c>
      <c r="I12" s="40" t="s">
        <v>254</v>
      </c>
      <c r="J12" s="41" t="s">
        <v>80</v>
      </c>
      <c r="K12" s="38" t="s">
        <v>255</v>
      </c>
      <c r="L12" s="42" t="s">
        <v>256</v>
      </c>
      <c r="M12" s="43" t="s">
        <v>257</v>
      </c>
      <c r="N12" s="19"/>
      <c r="O12" s="18"/>
    </row>
    <row r="13" spans="1:19" ht="15.75" customHeight="1" x14ac:dyDescent="0.25">
      <c r="B13" s="44">
        <v>1</v>
      </c>
      <c r="C13" s="45">
        <f>E10</f>
        <v>2075.75</v>
      </c>
      <c r="D13" s="46" t="s">
        <v>258</v>
      </c>
      <c r="E13" s="47" t="s">
        <v>259</v>
      </c>
      <c r="F13" s="47" t="s">
        <v>260</v>
      </c>
      <c r="G13" s="47" t="s">
        <v>239</v>
      </c>
      <c r="H13" s="48">
        <v>54010</v>
      </c>
      <c r="I13" s="49" t="s">
        <v>261</v>
      </c>
      <c r="J13" s="50">
        <v>327</v>
      </c>
      <c r="K13" s="44">
        <v>0</v>
      </c>
      <c r="L13" s="44">
        <v>0</v>
      </c>
      <c r="M13" s="51" t="s">
        <v>262</v>
      </c>
      <c r="N13" s="19"/>
      <c r="O13" s="658" t="s">
        <v>263</v>
      </c>
    </row>
    <row r="14" spans="1:19" ht="15.75" customHeight="1" x14ac:dyDescent="0.25">
      <c r="B14" s="44">
        <v>2</v>
      </c>
      <c r="C14" s="45">
        <f>F10</f>
        <v>119.61</v>
      </c>
      <c r="D14" s="46" t="s">
        <v>258</v>
      </c>
      <c r="E14" s="52" t="s">
        <v>264</v>
      </c>
      <c r="F14" s="47" t="s">
        <v>260</v>
      </c>
      <c r="G14" s="52" t="s">
        <v>265</v>
      </c>
      <c r="H14" s="48">
        <v>54010</v>
      </c>
      <c r="I14" s="49" t="s">
        <v>261</v>
      </c>
      <c r="J14" s="50">
        <v>327</v>
      </c>
      <c r="K14" s="44">
        <v>0</v>
      </c>
      <c r="L14" s="44">
        <v>0</v>
      </c>
      <c r="M14" s="51" t="s">
        <v>262</v>
      </c>
      <c r="N14" s="19"/>
      <c r="O14" s="658"/>
    </row>
    <row r="15" spans="1:19" ht="15.75" customHeight="1" x14ac:dyDescent="0.25">
      <c r="B15" s="44">
        <v>3</v>
      </c>
      <c r="C15" s="45">
        <f>G10</f>
        <v>358.82</v>
      </c>
      <c r="D15" s="46" t="s">
        <v>258</v>
      </c>
      <c r="E15" s="47" t="s">
        <v>266</v>
      </c>
      <c r="F15" s="47" t="s">
        <v>267</v>
      </c>
      <c r="G15" s="47" t="s">
        <v>268</v>
      </c>
      <c r="H15" s="48">
        <v>54010</v>
      </c>
      <c r="I15" s="49" t="s">
        <v>261</v>
      </c>
      <c r="J15" s="50">
        <v>327</v>
      </c>
      <c r="K15" s="44">
        <v>0</v>
      </c>
      <c r="L15" s="44">
        <v>0</v>
      </c>
      <c r="M15" s="51" t="s">
        <v>262</v>
      </c>
      <c r="N15" s="19"/>
      <c r="O15" s="658"/>
    </row>
    <row r="16" spans="1:19" ht="15.75" customHeight="1" x14ac:dyDescent="0.25">
      <c r="B16" s="44">
        <v>4</v>
      </c>
      <c r="C16" s="45">
        <f>H10</f>
        <v>30.87</v>
      </c>
      <c r="D16" s="46" t="s">
        <v>258</v>
      </c>
      <c r="E16" s="47" t="s">
        <v>269</v>
      </c>
      <c r="F16" s="47" t="s">
        <v>260</v>
      </c>
      <c r="G16" s="47" t="s">
        <v>270</v>
      </c>
      <c r="H16" s="48">
        <v>54010</v>
      </c>
      <c r="I16" s="49" t="s">
        <v>261</v>
      </c>
      <c r="J16" s="50">
        <v>327</v>
      </c>
      <c r="K16" s="44">
        <v>0</v>
      </c>
      <c r="L16" s="44">
        <v>0</v>
      </c>
      <c r="M16" s="51" t="s">
        <v>262</v>
      </c>
      <c r="N16" s="19"/>
      <c r="O16" s="658"/>
    </row>
    <row r="17" spans="2:16" ht="14.45" customHeight="1" x14ac:dyDescent="0.25">
      <c r="B17" s="44">
        <v>5</v>
      </c>
      <c r="C17" s="45">
        <f>I10</f>
        <v>1273.23</v>
      </c>
      <c r="D17" s="46" t="s">
        <v>258</v>
      </c>
      <c r="E17" s="47" t="s">
        <v>271</v>
      </c>
      <c r="F17" s="47" t="s">
        <v>272</v>
      </c>
      <c r="G17" s="47" t="s">
        <v>273</v>
      </c>
      <c r="H17" s="48">
        <v>54010</v>
      </c>
      <c r="I17" s="49" t="s">
        <v>261</v>
      </c>
      <c r="J17" s="50">
        <v>327</v>
      </c>
      <c r="K17" s="44">
        <v>0</v>
      </c>
      <c r="L17" s="44">
        <v>0</v>
      </c>
      <c r="M17" s="51" t="s">
        <v>262</v>
      </c>
      <c r="N17" s="19"/>
      <c r="O17" s="658"/>
    </row>
    <row r="18" spans="2:16" ht="21.95" customHeight="1" x14ac:dyDescent="0.25">
      <c r="B18" s="53">
        <v>6</v>
      </c>
      <c r="C18" s="54">
        <f>J10</f>
        <v>-3858.2640000000001</v>
      </c>
      <c r="D18" s="55" t="s">
        <v>258</v>
      </c>
      <c r="E18" s="56" t="s">
        <v>259</v>
      </c>
      <c r="F18" s="57">
        <v>30078</v>
      </c>
      <c r="G18" s="56" t="s">
        <v>239</v>
      </c>
      <c r="H18" s="58" t="s">
        <v>274</v>
      </c>
      <c r="I18" s="59" t="s">
        <v>261</v>
      </c>
      <c r="J18" s="60">
        <v>327</v>
      </c>
      <c r="K18" s="53">
        <v>0</v>
      </c>
      <c r="L18" s="53">
        <v>0</v>
      </c>
      <c r="M18" s="61" t="s">
        <v>275</v>
      </c>
      <c r="N18" s="19"/>
      <c r="O18" s="31" t="s">
        <v>276</v>
      </c>
    </row>
    <row r="19" spans="2:16" ht="15.75" customHeight="1" x14ac:dyDescent="0.25">
      <c r="B19" s="18"/>
      <c r="C19" s="62"/>
      <c r="D19" s="62"/>
      <c r="E19" s="62"/>
      <c r="F19" s="62"/>
      <c r="G19" s="62"/>
      <c r="H19" s="62"/>
      <c r="I19" s="62"/>
      <c r="J19" s="62"/>
      <c r="K19" s="62"/>
      <c r="L19" s="62"/>
      <c r="M19" s="62"/>
      <c r="N19" s="62"/>
      <c r="O19" s="62"/>
      <c r="P19" s="63"/>
    </row>
    <row r="20" spans="2:16" ht="15.75" customHeight="1" x14ac:dyDescent="0.25">
      <c r="B20" s="659" t="s">
        <v>277</v>
      </c>
      <c r="C20" s="660"/>
      <c r="D20" s="19"/>
      <c r="E20" s="64" t="s">
        <v>278</v>
      </c>
      <c r="F20" s="65" t="s">
        <v>75</v>
      </c>
      <c r="G20" s="65" t="s">
        <v>279</v>
      </c>
      <c r="H20" s="19"/>
      <c r="I20" s="19"/>
      <c r="J20" s="19"/>
      <c r="K20" s="19"/>
      <c r="L20" s="19"/>
      <c r="M20" s="19"/>
      <c r="N20" s="19"/>
      <c r="O20" s="19"/>
    </row>
    <row r="21" spans="2:16" ht="15.75" customHeight="1" x14ac:dyDescent="0.25">
      <c r="B21" s="19"/>
      <c r="C21" s="19"/>
      <c r="D21" s="19"/>
      <c r="E21" s="46" t="s">
        <v>280</v>
      </c>
      <c r="F21" s="47" t="s">
        <v>281</v>
      </c>
      <c r="G21" s="66">
        <v>15001</v>
      </c>
      <c r="H21" s="19"/>
      <c r="I21" s="19"/>
      <c r="J21" s="19"/>
      <c r="K21" s="19"/>
      <c r="L21" s="19"/>
      <c r="M21" s="19"/>
      <c r="N21" s="19"/>
      <c r="O21" s="19"/>
    </row>
    <row r="22" spans="2:16" ht="15.75" customHeight="1" x14ac:dyDescent="0.25">
      <c r="B22" s="19"/>
      <c r="C22" s="19"/>
      <c r="D22" s="19"/>
      <c r="E22" s="67" t="s">
        <v>282</v>
      </c>
      <c r="F22" s="68" t="s">
        <v>283</v>
      </c>
      <c r="G22" s="69">
        <v>16601</v>
      </c>
      <c r="H22" s="19"/>
      <c r="I22" s="19"/>
      <c r="J22" s="19"/>
      <c r="K22" s="19"/>
      <c r="L22" s="19"/>
      <c r="M22" s="19"/>
      <c r="N22" s="19"/>
      <c r="O22" s="19"/>
    </row>
    <row r="23" spans="2:16" ht="15.75" customHeight="1" x14ac:dyDescent="0.25">
      <c r="B23" s="19"/>
      <c r="C23" s="19"/>
      <c r="D23" s="19"/>
      <c r="E23" s="46" t="s">
        <v>284</v>
      </c>
      <c r="F23" s="47" t="s">
        <v>285</v>
      </c>
      <c r="G23" s="66">
        <v>16201</v>
      </c>
      <c r="H23" s="19"/>
      <c r="I23" s="19"/>
      <c r="J23" s="19"/>
      <c r="K23" s="19"/>
      <c r="L23" s="19"/>
      <c r="M23" s="19"/>
      <c r="N23" s="19"/>
      <c r="O23" s="19"/>
    </row>
    <row r="24" spans="2:16" ht="15.75" customHeight="1" x14ac:dyDescent="0.25">
      <c r="B24" s="19"/>
      <c r="C24" s="19"/>
      <c r="D24" s="19"/>
      <c r="E24" s="46" t="s">
        <v>286</v>
      </c>
      <c r="F24" s="47" t="s">
        <v>287</v>
      </c>
      <c r="G24" s="66">
        <v>15401</v>
      </c>
      <c r="H24" s="19"/>
      <c r="I24" s="19"/>
      <c r="J24" s="19"/>
      <c r="K24" s="19"/>
      <c r="L24" s="19"/>
      <c r="M24" s="19"/>
      <c r="N24" s="19"/>
      <c r="O24" s="19"/>
    </row>
    <row r="25" spans="2:16" ht="18.95" customHeight="1" x14ac:dyDescent="0.25">
      <c r="B25" s="19"/>
      <c r="C25" s="19"/>
      <c r="D25" s="19"/>
      <c r="E25" s="46" t="s">
        <v>288</v>
      </c>
      <c r="F25" s="47" t="s">
        <v>289</v>
      </c>
      <c r="G25" s="66">
        <v>15801</v>
      </c>
      <c r="H25" s="19"/>
      <c r="I25" s="19"/>
      <c r="J25" s="19"/>
      <c r="K25" s="70"/>
      <c r="L25" s="19"/>
      <c r="M25" s="19"/>
      <c r="N25" s="19"/>
      <c r="O25" s="19"/>
    </row>
    <row r="26" spans="2:16" ht="15" x14ac:dyDescent="0.25">
      <c r="B26" s="18"/>
      <c r="C26" s="18"/>
      <c r="D26" s="18"/>
      <c r="E26" s="18"/>
      <c r="F26" s="18"/>
      <c r="G26" s="18"/>
      <c r="H26" s="18"/>
      <c r="I26" s="18"/>
      <c r="J26" s="18"/>
      <c r="K26" s="18"/>
      <c r="L26" s="18"/>
      <c r="M26" s="18"/>
      <c r="N26" s="18"/>
      <c r="O26" s="18"/>
    </row>
    <row r="27" spans="2:16" ht="15" x14ac:dyDescent="0.25">
      <c r="B27" s="71" t="s">
        <v>290</v>
      </c>
      <c r="C27" s="71"/>
      <c r="D27" s="71"/>
      <c r="E27" s="71"/>
      <c r="F27" s="71"/>
      <c r="G27" s="18"/>
      <c r="H27" s="18"/>
      <c r="I27" s="18"/>
      <c r="J27" s="18"/>
      <c r="K27" s="18"/>
      <c r="L27" s="18"/>
      <c r="M27" s="18"/>
      <c r="N27" s="18"/>
      <c r="O27" s="18"/>
    </row>
    <row r="28" spans="2:16" ht="15" x14ac:dyDescent="0.25">
      <c r="B28" s="18"/>
      <c r="C28" s="18"/>
      <c r="D28" s="18"/>
      <c r="E28" s="18"/>
      <c r="F28" s="18"/>
      <c r="G28" s="18"/>
      <c r="H28" s="18"/>
      <c r="I28" s="18"/>
      <c r="J28" s="18"/>
      <c r="K28" s="18"/>
      <c r="L28" s="18"/>
      <c r="M28" s="18"/>
      <c r="N28" s="18"/>
      <c r="O28" s="18"/>
    </row>
  </sheetData>
  <mergeCells count="12">
    <mergeCell ref="A1:M1"/>
    <mergeCell ref="B4:C4"/>
    <mergeCell ref="L4:L8"/>
    <mergeCell ref="B5:C5"/>
    <mergeCell ref="B6:C6"/>
    <mergeCell ref="B7:C7"/>
    <mergeCell ref="B8:C8"/>
    <mergeCell ref="B9:C9"/>
    <mergeCell ref="B10:C10"/>
    <mergeCell ref="B11:C11"/>
    <mergeCell ref="O13:O17"/>
    <mergeCell ref="B20:C20"/>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0494-6EF1-414E-94EC-E942A67D56A7}">
  <dimension ref="A1:E266"/>
  <sheetViews>
    <sheetView zoomScale="80" zoomScaleNormal="80" workbookViewId="0">
      <selection activeCell="A21" sqref="A20:G21"/>
    </sheetView>
  </sheetViews>
  <sheetFormatPr defaultRowHeight="15" x14ac:dyDescent="0.25"/>
  <cols>
    <col min="2" max="2" width="12" customWidth="1"/>
    <col min="3" max="3" width="7.28515625" customWidth="1"/>
    <col min="4" max="4" width="14.140625" customWidth="1"/>
    <col min="5" max="5" width="10.7109375" customWidth="1"/>
  </cols>
  <sheetData>
    <row r="1" spans="1:5" ht="14.45" customHeight="1" x14ac:dyDescent="0.25">
      <c r="A1" s="76"/>
      <c r="B1" s="77" t="s">
        <v>291</v>
      </c>
      <c r="C1" s="78"/>
      <c r="D1" s="78"/>
      <c r="E1" s="78"/>
    </row>
    <row r="2" spans="1:5" x14ac:dyDescent="0.25">
      <c r="A2" s="76"/>
      <c r="B2" s="79" t="s">
        <v>292</v>
      </c>
      <c r="C2" s="79" t="s">
        <v>293</v>
      </c>
      <c r="D2" s="79" t="s">
        <v>294</v>
      </c>
      <c r="E2" s="79" t="s">
        <v>295</v>
      </c>
    </row>
    <row r="3" spans="1:5" x14ac:dyDescent="0.25">
      <c r="A3" s="80"/>
      <c r="B3" s="81" t="s">
        <v>258</v>
      </c>
      <c r="C3" s="81" t="s">
        <v>296</v>
      </c>
      <c r="D3" s="81" t="s">
        <v>297</v>
      </c>
      <c r="E3" s="81" t="s">
        <v>298</v>
      </c>
    </row>
    <row r="4" spans="1:5" x14ac:dyDescent="0.25">
      <c r="A4" s="80"/>
      <c r="B4" s="81" t="s">
        <v>258</v>
      </c>
      <c r="C4" s="81" t="s">
        <v>299</v>
      </c>
      <c r="D4" s="81" t="s">
        <v>300</v>
      </c>
      <c r="E4" s="81" t="s">
        <v>298</v>
      </c>
    </row>
    <row r="5" spans="1:5" x14ac:dyDescent="0.25">
      <c r="A5" s="80"/>
      <c r="B5" s="81" t="s">
        <v>258</v>
      </c>
      <c r="C5" s="81" t="s">
        <v>301</v>
      </c>
      <c r="D5" s="81" t="s">
        <v>302</v>
      </c>
      <c r="E5" s="81" t="s">
        <v>298</v>
      </c>
    </row>
    <row r="6" spans="1:5" x14ac:dyDescent="0.25">
      <c r="A6" s="80"/>
      <c r="B6" s="81" t="s">
        <v>258</v>
      </c>
      <c r="C6" s="81" t="s">
        <v>303</v>
      </c>
      <c r="D6" s="81" t="s">
        <v>281</v>
      </c>
      <c r="E6" s="81" t="s">
        <v>298</v>
      </c>
    </row>
    <row r="7" spans="1:5" x14ac:dyDescent="0.25">
      <c r="A7" s="80"/>
      <c r="B7" s="81" t="s">
        <v>258</v>
      </c>
      <c r="C7" s="81" t="s">
        <v>304</v>
      </c>
      <c r="D7" s="81" t="s">
        <v>302</v>
      </c>
      <c r="E7" s="81" t="s">
        <v>298</v>
      </c>
    </row>
    <row r="8" spans="1:5" x14ac:dyDescent="0.25">
      <c r="A8" s="80"/>
      <c r="B8" s="81" t="s">
        <v>258</v>
      </c>
      <c r="C8" s="81" t="s">
        <v>305</v>
      </c>
      <c r="D8" s="81" t="s">
        <v>306</v>
      </c>
      <c r="E8" s="81" t="s">
        <v>298</v>
      </c>
    </row>
    <row r="9" spans="1:5" x14ac:dyDescent="0.25">
      <c r="A9" s="80"/>
      <c r="B9" s="81" t="s">
        <v>258</v>
      </c>
      <c r="C9" s="81" t="s">
        <v>307</v>
      </c>
      <c r="D9" s="81" t="s">
        <v>308</v>
      </c>
      <c r="E9" s="81" t="s">
        <v>298</v>
      </c>
    </row>
    <row r="10" spans="1:5" x14ac:dyDescent="0.25">
      <c r="A10" s="80"/>
      <c r="B10" s="81" t="s">
        <v>258</v>
      </c>
      <c r="C10" s="81" t="s">
        <v>309</v>
      </c>
      <c r="D10" s="81" t="s">
        <v>308</v>
      </c>
      <c r="E10" s="81" t="s">
        <v>298</v>
      </c>
    </row>
    <row r="11" spans="1:5" x14ac:dyDescent="0.25">
      <c r="A11" s="80"/>
      <c r="B11" s="81" t="s">
        <v>258</v>
      </c>
      <c r="C11" s="81" t="s">
        <v>310</v>
      </c>
      <c r="D11" s="81" t="s">
        <v>311</v>
      </c>
      <c r="E11" s="81" t="s">
        <v>298</v>
      </c>
    </row>
    <row r="12" spans="1:5" x14ac:dyDescent="0.25">
      <c r="A12" s="80"/>
      <c r="B12" s="81" t="s">
        <v>258</v>
      </c>
      <c r="C12" s="81" t="s">
        <v>312</v>
      </c>
      <c r="D12" s="81" t="s">
        <v>313</v>
      </c>
      <c r="E12" s="81" t="s">
        <v>298</v>
      </c>
    </row>
    <row r="13" spans="1:5" x14ac:dyDescent="0.25">
      <c r="A13" s="80"/>
      <c r="B13" s="81" t="s">
        <v>258</v>
      </c>
      <c r="C13" s="81" t="s">
        <v>314</v>
      </c>
      <c r="D13" s="81" t="s">
        <v>313</v>
      </c>
      <c r="E13" s="81" t="s">
        <v>315</v>
      </c>
    </row>
    <row r="14" spans="1:5" x14ac:dyDescent="0.25">
      <c r="A14" s="80"/>
      <c r="B14" s="81" t="s">
        <v>258</v>
      </c>
      <c r="C14" s="81" t="s">
        <v>316</v>
      </c>
      <c r="D14" s="81" t="s">
        <v>317</v>
      </c>
      <c r="E14" s="81" t="s">
        <v>298</v>
      </c>
    </row>
    <row r="15" spans="1:5" x14ac:dyDescent="0.25">
      <c r="A15" s="80"/>
      <c r="B15" s="81" t="s">
        <v>258</v>
      </c>
      <c r="C15" s="81" t="s">
        <v>318</v>
      </c>
      <c r="D15" s="81" t="s">
        <v>319</v>
      </c>
      <c r="E15" s="81" t="s">
        <v>298</v>
      </c>
    </row>
    <row r="16" spans="1:5" x14ac:dyDescent="0.25">
      <c r="A16" s="80"/>
      <c r="B16" s="81" t="s">
        <v>258</v>
      </c>
      <c r="C16" s="81" t="s">
        <v>320</v>
      </c>
      <c r="D16" s="81" t="s">
        <v>321</v>
      </c>
      <c r="E16" s="81" t="s">
        <v>298</v>
      </c>
    </row>
    <row r="17" spans="1:5" x14ac:dyDescent="0.25">
      <c r="A17" s="80"/>
      <c r="B17" s="81" t="s">
        <v>258</v>
      </c>
      <c r="C17" s="81" t="s">
        <v>322</v>
      </c>
      <c r="D17" s="81" t="s">
        <v>323</v>
      </c>
      <c r="E17" s="81" t="s">
        <v>298</v>
      </c>
    </row>
    <row r="18" spans="1:5" x14ac:dyDescent="0.25">
      <c r="A18" s="80"/>
      <c r="B18" s="81" t="s">
        <v>258</v>
      </c>
      <c r="C18" s="81" t="s">
        <v>324</v>
      </c>
      <c r="D18" s="81" t="s">
        <v>325</v>
      </c>
      <c r="E18" s="81" t="s">
        <v>298</v>
      </c>
    </row>
    <row r="19" spans="1:5" x14ac:dyDescent="0.25">
      <c r="A19" s="80"/>
      <c r="B19" s="81" t="s">
        <v>258</v>
      </c>
      <c r="C19" s="81" t="s">
        <v>326</v>
      </c>
      <c r="D19" s="81" t="s">
        <v>321</v>
      </c>
      <c r="E19" s="81" t="s">
        <v>327</v>
      </c>
    </row>
    <row r="20" spans="1:5" x14ac:dyDescent="0.25">
      <c r="A20" s="80"/>
      <c r="B20" s="81" t="s">
        <v>258</v>
      </c>
      <c r="C20" s="81" t="s">
        <v>328</v>
      </c>
      <c r="D20" s="81" t="s">
        <v>313</v>
      </c>
      <c r="E20" s="81" t="s">
        <v>298</v>
      </c>
    </row>
    <row r="21" spans="1:5" x14ac:dyDescent="0.25">
      <c r="A21" s="80"/>
      <c r="B21" s="81" t="s">
        <v>258</v>
      </c>
      <c r="C21" s="81" t="s">
        <v>329</v>
      </c>
      <c r="D21" s="81" t="s">
        <v>313</v>
      </c>
      <c r="E21" s="81" t="s">
        <v>298</v>
      </c>
    </row>
    <row r="22" spans="1:5" x14ac:dyDescent="0.25">
      <c r="A22" s="80"/>
      <c r="B22" s="81" t="s">
        <v>258</v>
      </c>
      <c r="C22" s="81" t="s">
        <v>330</v>
      </c>
      <c r="D22" s="81" t="s">
        <v>331</v>
      </c>
      <c r="E22" s="81" t="s">
        <v>298</v>
      </c>
    </row>
    <row r="23" spans="1:5" x14ac:dyDescent="0.25">
      <c r="A23" s="80"/>
      <c r="B23" s="81" t="s">
        <v>258</v>
      </c>
      <c r="C23" s="81" t="s">
        <v>332</v>
      </c>
      <c r="D23" s="81" t="s">
        <v>333</v>
      </c>
      <c r="E23" s="81" t="s">
        <v>298</v>
      </c>
    </row>
    <row r="24" spans="1:5" x14ac:dyDescent="0.25">
      <c r="A24" s="80"/>
      <c r="B24" s="81" t="s">
        <v>258</v>
      </c>
      <c r="C24" s="81" t="s">
        <v>334</v>
      </c>
      <c r="D24" s="81" t="s">
        <v>335</v>
      </c>
      <c r="E24" s="81" t="s">
        <v>298</v>
      </c>
    </row>
    <row r="25" spans="1:5" x14ac:dyDescent="0.25">
      <c r="A25" s="80"/>
      <c r="B25" s="81" t="s">
        <v>258</v>
      </c>
      <c r="C25" s="81" t="s">
        <v>336</v>
      </c>
      <c r="D25" s="81" t="s">
        <v>337</v>
      </c>
      <c r="E25" s="81" t="s">
        <v>298</v>
      </c>
    </row>
    <row r="26" spans="1:5" x14ac:dyDescent="0.25">
      <c r="A26" s="80"/>
      <c r="B26" s="81" t="s">
        <v>258</v>
      </c>
      <c r="C26" s="81" t="s">
        <v>338</v>
      </c>
      <c r="D26" s="81" t="s">
        <v>339</v>
      </c>
      <c r="E26" s="81" t="s">
        <v>298</v>
      </c>
    </row>
    <row r="27" spans="1:5" x14ac:dyDescent="0.25">
      <c r="A27" s="80"/>
      <c r="B27" s="81" t="s">
        <v>258</v>
      </c>
      <c r="C27" s="81" t="s">
        <v>340</v>
      </c>
      <c r="D27" s="81" t="s">
        <v>339</v>
      </c>
      <c r="E27" s="81" t="s">
        <v>298</v>
      </c>
    </row>
    <row r="28" spans="1:5" x14ac:dyDescent="0.25">
      <c r="A28" s="80"/>
      <c r="B28" s="81" t="s">
        <v>258</v>
      </c>
      <c r="C28" s="81" t="s">
        <v>341</v>
      </c>
      <c r="D28" s="81" t="s">
        <v>339</v>
      </c>
      <c r="E28" s="81" t="s">
        <v>298</v>
      </c>
    </row>
    <row r="29" spans="1:5" x14ac:dyDescent="0.25">
      <c r="A29" s="80"/>
      <c r="B29" s="81" t="s">
        <v>258</v>
      </c>
      <c r="C29" s="81" t="s">
        <v>342</v>
      </c>
      <c r="D29" s="81" t="s">
        <v>339</v>
      </c>
      <c r="E29" s="81" t="s">
        <v>298</v>
      </c>
    </row>
    <row r="30" spans="1:5" x14ac:dyDescent="0.25">
      <c r="A30" s="80"/>
      <c r="B30" s="81" t="s">
        <v>258</v>
      </c>
      <c r="C30" s="81" t="s">
        <v>343</v>
      </c>
      <c r="D30" s="81" t="s">
        <v>339</v>
      </c>
      <c r="E30" s="81" t="s">
        <v>298</v>
      </c>
    </row>
    <row r="31" spans="1:5" x14ac:dyDescent="0.25">
      <c r="A31" s="80"/>
      <c r="B31" s="81" t="s">
        <v>258</v>
      </c>
      <c r="C31" s="81" t="s">
        <v>344</v>
      </c>
      <c r="D31" s="81" t="s">
        <v>339</v>
      </c>
      <c r="E31" s="81" t="s">
        <v>298</v>
      </c>
    </row>
    <row r="32" spans="1:5" x14ac:dyDescent="0.25">
      <c r="A32" s="80"/>
      <c r="B32" s="81" t="s">
        <v>258</v>
      </c>
      <c r="C32" s="81" t="s">
        <v>345</v>
      </c>
      <c r="D32" s="81" t="s">
        <v>339</v>
      </c>
      <c r="E32" s="81" t="s">
        <v>298</v>
      </c>
    </row>
    <row r="33" spans="1:5" x14ac:dyDescent="0.25">
      <c r="A33" s="80"/>
      <c r="B33" s="81" t="s">
        <v>258</v>
      </c>
      <c r="C33" s="81" t="s">
        <v>346</v>
      </c>
      <c r="D33" s="81" t="s">
        <v>339</v>
      </c>
      <c r="E33" s="81" t="s">
        <v>298</v>
      </c>
    </row>
    <row r="34" spans="1:5" x14ac:dyDescent="0.25">
      <c r="A34" s="80"/>
      <c r="B34" s="81" t="s">
        <v>258</v>
      </c>
      <c r="C34" s="81" t="s">
        <v>347</v>
      </c>
      <c r="D34" s="81" t="s">
        <v>348</v>
      </c>
      <c r="E34" s="81" t="s">
        <v>298</v>
      </c>
    </row>
    <row r="35" spans="1:5" x14ac:dyDescent="0.25">
      <c r="A35" s="80"/>
      <c r="B35" s="81" t="s">
        <v>258</v>
      </c>
      <c r="C35" s="81" t="s">
        <v>241</v>
      </c>
      <c r="D35" s="81" t="s">
        <v>348</v>
      </c>
      <c r="E35" s="81" t="s">
        <v>349</v>
      </c>
    </row>
    <row r="36" spans="1:5" x14ac:dyDescent="0.25">
      <c r="A36" s="80"/>
      <c r="B36" s="81" t="s">
        <v>258</v>
      </c>
      <c r="C36" s="81" t="s">
        <v>350</v>
      </c>
      <c r="D36" s="81" t="s">
        <v>351</v>
      </c>
      <c r="E36" s="81" t="s">
        <v>352</v>
      </c>
    </row>
    <row r="37" spans="1:5" x14ac:dyDescent="0.25">
      <c r="A37" s="80"/>
      <c r="B37" s="81" t="s">
        <v>258</v>
      </c>
      <c r="C37" s="81" t="s">
        <v>353</v>
      </c>
      <c r="D37" s="81" t="s">
        <v>351</v>
      </c>
      <c r="E37" s="81" t="s">
        <v>354</v>
      </c>
    </row>
    <row r="38" spans="1:5" x14ac:dyDescent="0.25">
      <c r="A38" s="80"/>
      <c r="B38" s="81" t="s">
        <v>258</v>
      </c>
      <c r="C38" s="81" t="s">
        <v>355</v>
      </c>
      <c r="D38" s="81" t="s">
        <v>348</v>
      </c>
      <c r="E38" s="81" t="s">
        <v>356</v>
      </c>
    </row>
    <row r="39" spans="1:5" x14ac:dyDescent="0.25">
      <c r="A39" s="80"/>
      <c r="B39" s="81" t="s">
        <v>258</v>
      </c>
      <c r="C39" s="81" t="s">
        <v>357</v>
      </c>
      <c r="D39" s="81" t="s">
        <v>348</v>
      </c>
      <c r="E39" s="81" t="s">
        <v>298</v>
      </c>
    </row>
    <row r="40" spans="1:5" x14ac:dyDescent="0.25">
      <c r="A40" s="80"/>
      <c r="B40" s="81" t="s">
        <v>258</v>
      </c>
      <c r="C40" s="81" t="s">
        <v>358</v>
      </c>
      <c r="D40" s="81" t="s">
        <v>351</v>
      </c>
      <c r="E40" s="81" t="s">
        <v>359</v>
      </c>
    </row>
    <row r="41" spans="1:5" x14ac:dyDescent="0.25">
      <c r="A41" s="80"/>
      <c r="B41" s="81" t="s">
        <v>258</v>
      </c>
      <c r="C41" s="81" t="s">
        <v>360</v>
      </c>
      <c r="D41" s="81" t="s">
        <v>351</v>
      </c>
      <c r="E41" s="81" t="s">
        <v>359</v>
      </c>
    </row>
    <row r="42" spans="1:5" x14ac:dyDescent="0.25">
      <c r="A42" s="80"/>
      <c r="B42" s="81" t="s">
        <v>258</v>
      </c>
      <c r="C42" s="81" t="s">
        <v>361</v>
      </c>
      <c r="D42" s="81" t="s">
        <v>351</v>
      </c>
      <c r="E42" s="81" t="s">
        <v>359</v>
      </c>
    </row>
    <row r="43" spans="1:5" x14ac:dyDescent="0.25">
      <c r="A43" s="80"/>
      <c r="B43" s="81" t="s">
        <v>258</v>
      </c>
      <c r="C43" s="81" t="s">
        <v>362</v>
      </c>
      <c r="D43" s="81" t="s">
        <v>351</v>
      </c>
      <c r="E43" s="81" t="s">
        <v>363</v>
      </c>
    </row>
    <row r="44" spans="1:5" x14ac:dyDescent="0.25">
      <c r="A44" s="80"/>
      <c r="B44" s="81" t="s">
        <v>258</v>
      </c>
      <c r="C44" s="81" t="s">
        <v>364</v>
      </c>
      <c r="D44" s="81" t="s">
        <v>351</v>
      </c>
      <c r="E44" s="81" t="s">
        <v>359</v>
      </c>
    </row>
    <row r="45" spans="1:5" x14ac:dyDescent="0.25">
      <c r="A45" s="80"/>
      <c r="B45" s="81" t="s">
        <v>258</v>
      </c>
      <c r="C45" s="81" t="s">
        <v>365</v>
      </c>
      <c r="D45" s="81" t="s">
        <v>351</v>
      </c>
      <c r="E45" s="81" t="s">
        <v>359</v>
      </c>
    </row>
    <row r="46" spans="1:5" x14ac:dyDescent="0.25">
      <c r="A46" s="80"/>
      <c r="B46" s="81" t="s">
        <v>258</v>
      </c>
      <c r="C46" s="81" t="s">
        <v>366</v>
      </c>
      <c r="D46" s="81" t="s">
        <v>351</v>
      </c>
      <c r="E46" s="81" t="s">
        <v>359</v>
      </c>
    </row>
    <row r="47" spans="1:5" x14ac:dyDescent="0.25">
      <c r="A47" s="80"/>
      <c r="B47" s="81" t="s">
        <v>258</v>
      </c>
      <c r="C47" s="81" t="s">
        <v>367</v>
      </c>
      <c r="D47" s="81" t="s">
        <v>351</v>
      </c>
      <c r="E47" s="81" t="s">
        <v>359</v>
      </c>
    </row>
    <row r="48" spans="1:5" x14ac:dyDescent="0.25">
      <c r="A48" s="80"/>
      <c r="B48" s="81" t="s">
        <v>258</v>
      </c>
      <c r="C48" s="81" t="s">
        <v>368</v>
      </c>
      <c r="D48" s="81" t="s">
        <v>351</v>
      </c>
      <c r="E48" s="81" t="s">
        <v>359</v>
      </c>
    </row>
    <row r="49" spans="1:5" x14ac:dyDescent="0.25">
      <c r="A49" s="80"/>
      <c r="B49" s="81" t="s">
        <v>258</v>
      </c>
      <c r="C49" s="81" t="s">
        <v>369</v>
      </c>
      <c r="D49" s="81" t="s">
        <v>351</v>
      </c>
      <c r="E49" s="81" t="s">
        <v>359</v>
      </c>
    </row>
    <row r="50" spans="1:5" x14ac:dyDescent="0.25">
      <c r="A50" s="80"/>
      <c r="B50" s="81" t="s">
        <v>258</v>
      </c>
      <c r="C50" s="81" t="s">
        <v>370</v>
      </c>
      <c r="D50" s="81" t="s">
        <v>351</v>
      </c>
      <c r="E50" s="81" t="s">
        <v>359</v>
      </c>
    </row>
    <row r="51" spans="1:5" x14ac:dyDescent="0.25">
      <c r="A51" s="80"/>
      <c r="B51" s="81" t="s">
        <v>258</v>
      </c>
      <c r="C51" s="81" t="s">
        <v>371</v>
      </c>
      <c r="D51" s="81" t="s">
        <v>351</v>
      </c>
      <c r="E51" s="81" t="s">
        <v>359</v>
      </c>
    </row>
    <row r="52" spans="1:5" x14ac:dyDescent="0.25">
      <c r="A52" s="80"/>
      <c r="B52" s="81" t="s">
        <v>258</v>
      </c>
      <c r="C52" s="81" t="s">
        <v>372</v>
      </c>
      <c r="D52" s="81" t="s">
        <v>351</v>
      </c>
      <c r="E52" s="81" t="s">
        <v>359</v>
      </c>
    </row>
    <row r="53" spans="1:5" x14ac:dyDescent="0.25">
      <c r="A53" s="80"/>
      <c r="B53" s="81" t="s">
        <v>258</v>
      </c>
      <c r="C53" s="81" t="s">
        <v>373</v>
      </c>
      <c r="D53" s="81" t="s">
        <v>351</v>
      </c>
      <c r="E53" s="81" t="s">
        <v>359</v>
      </c>
    </row>
    <row r="54" spans="1:5" x14ac:dyDescent="0.25">
      <c r="A54" s="80"/>
      <c r="B54" s="81" t="s">
        <v>258</v>
      </c>
      <c r="C54" s="81" t="s">
        <v>374</v>
      </c>
      <c r="D54" s="81" t="s">
        <v>351</v>
      </c>
      <c r="E54" s="81" t="s">
        <v>375</v>
      </c>
    </row>
    <row r="55" spans="1:5" x14ac:dyDescent="0.25">
      <c r="A55" s="80"/>
      <c r="B55" s="81" t="s">
        <v>258</v>
      </c>
      <c r="C55" s="81" t="s">
        <v>376</v>
      </c>
      <c r="D55" s="81" t="s">
        <v>351</v>
      </c>
      <c r="E55" s="81" t="s">
        <v>377</v>
      </c>
    </row>
    <row r="56" spans="1:5" x14ac:dyDescent="0.25">
      <c r="A56" s="80"/>
      <c r="B56" s="81" t="s">
        <v>258</v>
      </c>
      <c r="C56" s="81" t="s">
        <v>378</v>
      </c>
      <c r="D56" s="81" t="s">
        <v>379</v>
      </c>
      <c r="E56" s="81" t="s">
        <v>380</v>
      </c>
    </row>
    <row r="57" spans="1:5" x14ac:dyDescent="0.25">
      <c r="A57" s="80"/>
      <c r="B57" s="81" t="s">
        <v>258</v>
      </c>
      <c r="C57" s="81" t="s">
        <v>381</v>
      </c>
      <c r="D57" s="81" t="s">
        <v>379</v>
      </c>
      <c r="E57" s="81" t="s">
        <v>380</v>
      </c>
    </row>
    <row r="58" spans="1:5" x14ac:dyDescent="0.25">
      <c r="A58" s="80"/>
      <c r="B58" s="81" t="s">
        <v>258</v>
      </c>
      <c r="C58" s="81" t="s">
        <v>382</v>
      </c>
      <c r="D58" s="81" t="s">
        <v>383</v>
      </c>
      <c r="E58" s="81" t="s">
        <v>384</v>
      </c>
    </row>
    <row r="59" spans="1:5" x14ac:dyDescent="0.25">
      <c r="A59" s="80"/>
      <c r="B59" s="81" t="s">
        <v>258</v>
      </c>
      <c r="C59" s="81" t="s">
        <v>385</v>
      </c>
      <c r="D59" s="81" t="s">
        <v>383</v>
      </c>
      <c r="E59" s="81" t="s">
        <v>386</v>
      </c>
    </row>
    <row r="60" spans="1:5" x14ac:dyDescent="0.25">
      <c r="A60" s="80"/>
      <c r="B60" s="81" t="s">
        <v>258</v>
      </c>
      <c r="C60" s="81" t="s">
        <v>387</v>
      </c>
      <c r="D60" s="81" t="s">
        <v>383</v>
      </c>
      <c r="E60" s="81" t="s">
        <v>386</v>
      </c>
    </row>
    <row r="61" spans="1:5" x14ac:dyDescent="0.25">
      <c r="A61" s="80"/>
      <c r="B61" s="81" t="s">
        <v>258</v>
      </c>
      <c r="C61" s="81" t="s">
        <v>388</v>
      </c>
      <c r="D61" s="81" t="s">
        <v>383</v>
      </c>
      <c r="E61" s="81" t="s">
        <v>386</v>
      </c>
    </row>
    <row r="62" spans="1:5" x14ac:dyDescent="0.25">
      <c r="A62" s="80"/>
      <c r="B62" s="81" t="s">
        <v>258</v>
      </c>
      <c r="C62" s="81" t="s">
        <v>389</v>
      </c>
      <c r="D62" s="81" t="s">
        <v>383</v>
      </c>
      <c r="E62" s="81" t="s">
        <v>386</v>
      </c>
    </row>
    <row r="63" spans="1:5" x14ac:dyDescent="0.25">
      <c r="A63" s="80"/>
      <c r="B63" s="81" t="s">
        <v>258</v>
      </c>
      <c r="C63" s="81" t="s">
        <v>390</v>
      </c>
      <c r="D63" s="81" t="s">
        <v>383</v>
      </c>
      <c r="E63" s="81" t="s">
        <v>386</v>
      </c>
    </row>
    <row r="64" spans="1:5" x14ac:dyDescent="0.25">
      <c r="A64" s="80"/>
      <c r="B64" s="81" t="s">
        <v>258</v>
      </c>
      <c r="C64" s="81" t="s">
        <v>391</v>
      </c>
      <c r="D64" s="81" t="s">
        <v>383</v>
      </c>
      <c r="E64" s="81" t="s">
        <v>386</v>
      </c>
    </row>
    <row r="65" spans="1:5" x14ac:dyDescent="0.25">
      <c r="A65" s="80"/>
      <c r="B65" s="81" t="s">
        <v>258</v>
      </c>
      <c r="C65" s="81" t="s">
        <v>392</v>
      </c>
      <c r="D65" s="81" t="s">
        <v>383</v>
      </c>
      <c r="E65" s="81" t="s">
        <v>386</v>
      </c>
    </row>
    <row r="66" spans="1:5" x14ac:dyDescent="0.25">
      <c r="A66" s="80"/>
      <c r="B66" s="81" t="s">
        <v>258</v>
      </c>
      <c r="C66" s="81" t="s">
        <v>393</v>
      </c>
      <c r="D66" s="81" t="s">
        <v>383</v>
      </c>
      <c r="E66" s="81" t="s">
        <v>386</v>
      </c>
    </row>
    <row r="67" spans="1:5" x14ac:dyDescent="0.25">
      <c r="A67" s="80"/>
      <c r="B67" s="81" t="s">
        <v>258</v>
      </c>
      <c r="C67" s="81" t="s">
        <v>394</v>
      </c>
      <c r="D67" s="81" t="s">
        <v>383</v>
      </c>
      <c r="E67" s="81" t="s">
        <v>384</v>
      </c>
    </row>
    <row r="68" spans="1:5" x14ac:dyDescent="0.25">
      <c r="A68" s="80"/>
      <c r="B68" s="81" t="s">
        <v>258</v>
      </c>
      <c r="C68" s="81" t="s">
        <v>395</v>
      </c>
      <c r="D68" s="81" t="s">
        <v>383</v>
      </c>
      <c r="E68" s="81" t="s">
        <v>386</v>
      </c>
    </row>
    <row r="69" spans="1:5" x14ac:dyDescent="0.25">
      <c r="A69" s="80"/>
      <c r="B69" s="81" t="s">
        <v>258</v>
      </c>
      <c r="C69" s="81" t="s">
        <v>396</v>
      </c>
      <c r="D69" s="81" t="s">
        <v>383</v>
      </c>
      <c r="E69" s="81" t="s">
        <v>386</v>
      </c>
    </row>
    <row r="70" spans="1:5" x14ac:dyDescent="0.25">
      <c r="A70" s="80"/>
      <c r="B70" s="81" t="s">
        <v>258</v>
      </c>
      <c r="C70" s="81" t="s">
        <v>397</v>
      </c>
      <c r="D70" s="81" t="s">
        <v>398</v>
      </c>
      <c r="E70" s="81" t="s">
        <v>298</v>
      </c>
    </row>
    <row r="71" spans="1:5" x14ac:dyDescent="0.25">
      <c r="A71" s="80"/>
      <c r="B71" s="81" t="s">
        <v>258</v>
      </c>
      <c r="C71" s="81" t="s">
        <v>399</v>
      </c>
      <c r="D71" s="81" t="s">
        <v>398</v>
      </c>
      <c r="E71" s="81" t="s">
        <v>298</v>
      </c>
    </row>
    <row r="72" spans="1:5" x14ac:dyDescent="0.25">
      <c r="A72" s="80"/>
      <c r="B72" s="81" t="s">
        <v>258</v>
      </c>
      <c r="C72" s="81" t="s">
        <v>400</v>
      </c>
      <c r="D72" s="81" t="s">
        <v>401</v>
      </c>
      <c r="E72" s="81" t="s">
        <v>402</v>
      </c>
    </row>
    <row r="73" spans="1:5" x14ac:dyDescent="0.25">
      <c r="A73" s="80"/>
      <c r="B73" s="81" t="s">
        <v>258</v>
      </c>
      <c r="C73" s="81" t="s">
        <v>403</v>
      </c>
      <c r="D73" s="81" t="s">
        <v>404</v>
      </c>
      <c r="E73" s="81" t="s">
        <v>298</v>
      </c>
    </row>
    <row r="74" spans="1:5" x14ac:dyDescent="0.25">
      <c r="A74" s="80"/>
      <c r="B74" s="81" t="s">
        <v>258</v>
      </c>
      <c r="C74" s="81" t="s">
        <v>405</v>
      </c>
      <c r="D74" s="81" t="s">
        <v>281</v>
      </c>
      <c r="E74" s="81" t="s">
        <v>298</v>
      </c>
    </row>
    <row r="75" spans="1:5" x14ac:dyDescent="0.25">
      <c r="A75" s="80"/>
      <c r="B75" s="81" t="s">
        <v>258</v>
      </c>
      <c r="C75" s="81" t="s">
        <v>406</v>
      </c>
      <c r="D75" s="81" t="s">
        <v>287</v>
      </c>
      <c r="E75" s="81" t="s">
        <v>298</v>
      </c>
    </row>
    <row r="76" spans="1:5" x14ac:dyDescent="0.25">
      <c r="A76" s="80"/>
      <c r="B76" s="81" t="s">
        <v>258</v>
      </c>
      <c r="C76" s="81" t="s">
        <v>407</v>
      </c>
      <c r="D76" s="81" t="s">
        <v>289</v>
      </c>
      <c r="E76" s="81" t="s">
        <v>298</v>
      </c>
    </row>
    <row r="77" spans="1:5" x14ac:dyDescent="0.25">
      <c r="A77" s="80"/>
      <c r="B77" s="81" t="s">
        <v>258</v>
      </c>
      <c r="C77" s="81" t="s">
        <v>408</v>
      </c>
      <c r="D77" s="81" t="s">
        <v>285</v>
      </c>
      <c r="E77" s="81" t="s">
        <v>298</v>
      </c>
    </row>
    <row r="78" spans="1:5" x14ac:dyDescent="0.25">
      <c r="A78" s="80"/>
      <c r="B78" s="81" t="s">
        <v>258</v>
      </c>
      <c r="C78" s="81" t="s">
        <v>409</v>
      </c>
      <c r="D78" s="81" t="s">
        <v>283</v>
      </c>
      <c r="E78" s="81" t="s">
        <v>298</v>
      </c>
    </row>
    <row r="79" spans="1:5" x14ac:dyDescent="0.25">
      <c r="A79" s="80"/>
      <c r="B79" s="81" t="s">
        <v>258</v>
      </c>
      <c r="C79" s="81" t="s">
        <v>410</v>
      </c>
      <c r="D79" s="81" t="s">
        <v>411</v>
      </c>
      <c r="E79" s="81" t="s">
        <v>412</v>
      </c>
    </row>
    <row r="80" spans="1:5" x14ac:dyDescent="0.25">
      <c r="A80" s="80"/>
      <c r="B80" s="81" t="s">
        <v>258</v>
      </c>
      <c r="C80" s="81" t="s">
        <v>413</v>
      </c>
      <c r="D80" s="81" t="s">
        <v>411</v>
      </c>
      <c r="E80" s="81" t="s">
        <v>412</v>
      </c>
    </row>
    <row r="81" spans="1:5" x14ac:dyDescent="0.25">
      <c r="A81" s="80"/>
      <c r="B81" s="81" t="s">
        <v>258</v>
      </c>
      <c r="C81" s="81" t="s">
        <v>414</v>
      </c>
      <c r="D81" s="81" t="s">
        <v>411</v>
      </c>
      <c r="E81" s="81" t="s">
        <v>412</v>
      </c>
    </row>
    <row r="82" spans="1:5" x14ac:dyDescent="0.25">
      <c r="A82" s="80"/>
      <c r="B82" s="81" t="s">
        <v>258</v>
      </c>
      <c r="C82" s="81" t="s">
        <v>415</v>
      </c>
      <c r="D82" s="81" t="s">
        <v>411</v>
      </c>
      <c r="E82" s="81" t="s">
        <v>412</v>
      </c>
    </row>
    <row r="83" spans="1:5" x14ac:dyDescent="0.25">
      <c r="A83" s="80"/>
      <c r="B83" s="81" t="s">
        <v>258</v>
      </c>
      <c r="C83" s="81" t="s">
        <v>416</v>
      </c>
      <c r="D83" s="81" t="s">
        <v>411</v>
      </c>
      <c r="E83" s="81" t="s">
        <v>412</v>
      </c>
    </row>
    <row r="84" spans="1:5" x14ac:dyDescent="0.25">
      <c r="A84" s="80"/>
      <c r="B84" s="81" t="s">
        <v>258</v>
      </c>
      <c r="C84" s="81" t="s">
        <v>417</v>
      </c>
      <c r="D84" s="81" t="s">
        <v>411</v>
      </c>
      <c r="E84" s="81" t="s">
        <v>412</v>
      </c>
    </row>
    <row r="85" spans="1:5" x14ac:dyDescent="0.25">
      <c r="A85" s="80"/>
      <c r="B85" s="81" t="s">
        <v>258</v>
      </c>
      <c r="C85" s="81" t="s">
        <v>418</v>
      </c>
      <c r="D85" s="81" t="s">
        <v>411</v>
      </c>
      <c r="E85" s="81" t="s">
        <v>412</v>
      </c>
    </row>
    <row r="86" spans="1:5" x14ac:dyDescent="0.25">
      <c r="A86" s="80"/>
      <c r="B86" s="81" t="s">
        <v>258</v>
      </c>
      <c r="C86" s="81" t="s">
        <v>419</v>
      </c>
      <c r="D86" s="81" t="s">
        <v>420</v>
      </c>
      <c r="E86" s="81" t="s">
        <v>421</v>
      </c>
    </row>
    <row r="87" spans="1:5" x14ac:dyDescent="0.25">
      <c r="A87" s="80"/>
      <c r="B87" s="81" t="s">
        <v>258</v>
      </c>
      <c r="C87" s="81" t="s">
        <v>422</v>
      </c>
      <c r="D87" s="81" t="s">
        <v>411</v>
      </c>
      <c r="E87" s="81" t="s">
        <v>412</v>
      </c>
    </row>
    <row r="88" spans="1:5" x14ac:dyDescent="0.25">
      <c r="A88" s="80"/>
      <c r="B88" s="81" t="s">
        <v>258</v>
      </c>
      <c r="C88" s="81" t="s">
        <v>423</v>
      </c>
      <c r="D88" s="81" t="s">
        <v>424</v>
      </c>
      <c r="E88" s="81" t="s">
        <v>298</v>
      </c>
    </row>
    <row r="89" spans="1:5" x14ac:dyDescent="0.25">
      <c r="A89" s="80"/>
      <c r="B89" s="81" t="s">
        <v>258</v>
      </c>
      <c r="C89" s="81" t="s">
        <v>425</v>
      </c>
      <c r="D89" s="81" t="s">
        <v>351</v>
      </c>
      <c r="E89" s="81" t="s">
        <v>298</v>
      </c>
    </row>
    <row r="90" spans="1:5" x14ac:dyDescent="0.25">
      <c r="A90" s="80"/>
      <c r="B90" s="81" t="s">
        <v>258</v>
      </c>
      <c r="C90" s="81" t="s">
        <v>426</v>
      </c>
      <c r="D90" s="81" t="s">
        <v>351</v>
      </c>
      <c r="E90" s="81" t="s">
        <v>298</v>
      </c>
    </row>
    <row r="91" spans="1:5" x14ac:dyDescent="0.25">
      <c r="A91" s="80"/>
      <c r="B91" s="81" t="s">
        <v>258</v>
      </c>
      <c r="C91" s="81" t="s">
        <v>427</v>
      </c>
      <c r="D91" s="81" t="s">
        <v>351</v>
      </c>
      <c r="E91" s="81" t="s">
        <v>298</v>
      </c>
    </row>
    <row r="92" spans="1:5" x14ac:dyDescent="0.25">
      <c r="A92" s="80"/>
      <c r="B92" s="81" t="s">
        <v>258</v>
      </c>
      <c r="C92" s="81" t="s">
        <v>428</v>
      </c>
      <c r="D92" s="81" t="s">
        <v>351</v>
      </c>
      <c r="E92" s="81" t="s">
        <v>298</v>
      </c>
    </row>
    <row r="93" spans="1:5" x14ac:dyDescent="0.25">
      <c r="A93" s="80"/>
      <c r="B93" s="81" t="s">
        <v>258</v>
      </c>
      <c r="C93" s="81" t="s">
        <v>429</v>
      </c>
      <c r="D93" s="81" t="s">
        <v>351</v>
      </c>
      <c r="E93" s="81" t="s">
        <v>298</v>
      </c>
    </row>
    <row r="94" spans="1:5" x14ac:dyDescent="0.25">
      <c r="A94" s="80"/>
      <c r="B94" s="81" t="s">
        <v>258</v>
      </c>
      <c r="C94" s="81" t="s">
        <v>430</v>
      </c>
      <c r="D94" s="81" t="s">
        <v>351</v>
      </c>
      <c r="E94" s="81" t="s">
        <v>298</v>
      </c>
    </row>
    <row r="95" spans="1:5" x14ac:dyDescent="0.25">
      <c r="A95" s="80"/>
      <c r="B95" s="81" t="s">
        <v>258</v>
      </c>
      <c r="C95" s="81" t="s">
        <v>431</v>
      </c>
      <c r="D95" s="81" t="s">
        <v>351</v>
      </c>
      <c r="E95" s="81" t="s">
        <v>298</v>
      </c>
    </row>
    <row r="96" spans="1:5" x14ac:dyDescent="0.25">
      <c r="A96" s="80"/>
      <c r="B96" s="81" t="s">
        <v>258</v>
      </c>
      <c r="C96" s="81" t="s">
        <v>432</v>
      </c>
      <c r="D96" s="81" t="s">
        <v>351</v>
      </c>
      <c r="E96" s="81" t="s">
        <v>298</v>
      </c>
    </row>
    <row r="97" spans="1:5" x14ac:dyDescent="0.25">
      <c r="A97" s="80"/>
      <c r="B97" s="81" t="s">
        <v>258</v>
      </c>
      <c r="C97" s="81" t="s">
        <v>433</v>
      </c>
      <c r="D97" s="81" t="s">
        <v>351</v>
      </c>
      <c r="E97" s="81" t="s">
        <v>298</v>
      </c>
    </row>
    <row r="98" spans="1:5" x14ac:dyDescent="0.25">
      <c r="A98" s="80"/>
      <c r="B98" s="81" t="s">
        <v>258</v>
      </c>
      <c r="C98" s="81" t="s">
        <v>434</v>
      </c>
      <c r="D98" s="81" t="s">
        <v>351</v>
      </c>
      <c r="E98" s="81" t="s">
        <v>298</v>
      </c>
    </row>
    <row r="99" spans="1:5" x14ac:dyDescent="0.25">
      <c r="A99" s="80"/>
      <c r="B99" s="81" t="s">
        <v>258</v>
      </c>
      <c r="C99" s="81" t="s">
        <v>435</v>
      </c>
      <c r="D99" s="81" t="s">
        <v>351</v>
      </c>
      <c r="E99" s="81" t="s">
        <v>298</v>
      </c>
    </row>
    <row r="100" spans="1:5" x14ac:dyDescent="0.25">
      <c r="A100" s="80"/>
      <c r="B100" s="81" t="s">
        <v>258</v>
      </c>
      <c r="C100" s="81" t="s">
        <v>436</v>
      </c>
      <c r="D100" s="81" t="s">
        <v>351</v>
      </c>
      <c r="E100" s="81" t="s">
        <v>298</v>
      </c>
    </row>
    <row r="101" spans="1:5" x14ac:dyDescent="0.25">
      <c r="A101" s="80"/>
      <c r="B101" s="81" t="s">
        <v>258</v>
      </c>
      <c r="C101" s="81" t="s">
        <v>437</v>
      </c>
      <c r="D101" s="81" t="s">
        <v>351</v>
      </c>
      <c r="E101" s="81" t="s">
        <v>298</v>
      </c>
    </row>
    <row r="102" spans="1:5" x14ac:dyDescent="0.25">
      <c r="A102" s="80"/>
      <c r="B102" s="81" t="s">
        <v>258</v>
      </c>
      <c r="C102" s="81" t="s">
        <v>438</v>
      </c>
      <c r="D102" s="81" t="s">
        <v>351</v>
      </c>
      <c r="E102" s="81" t="s">
        <v>298</v>
      </c>
    </row>
    <row r="103" spans="1:5" x14ac:dyDescent="0.25">
      <c r="A103" s="80"/>
      <c r="B103" s="81" t="s">
        <v>258</v>
      </c>
      <c r="C103" s="81" t="s">
        <v>439</v>
      </c>
      <c r="D103" s="81" t="s">
        <v>440</v>
      </c>
      <c r="E103" s="81" t="s">
        <v>298</v>
      </c>
    </row>
    <row r="104" spans="1:5" x14ac:dyDescent="0.25">
      <c r="A104" s="80"/>
      <c r="B104" s="81" t="s">
        <v>258</v>
      </c>
      <c r="C104" s="81" t="s">
        <v>441</v>
      </c>
      <c r="D104" s="81" t="s">
        <v>442</v>
      </c>
      <c r="E104" s="81" t="s">
        <v>298</v>
      </c>
    </row>
    <row r="105" spans="1:5" x14ac:dyDescent="0.25">
      <c r="A105" s="80"/>
      <c r="B105" s="81" t="s">
        <v>258</v>
      </c>
      <c r="C105" s="81" t="s">
        <v>443</v>
      </c>
      <c r="D105" s="81" t="s">
        <v>444</v>
      </c>
      <c r="E105" s="81" t="s">
        <v>298</v>
      </c>
    </row>
    <row r="106" spans="1:5" x14ac:dyDescent="0.25">
      <c r="A106" s="80"/>
      <c r="B106" s="81" t="s">
        <v>258</v>
      </c>
      <c r="C106" s="81" t="s">
        <v>445</v>
      </c>
      <c r="D106" s="81" t="s">
        <v>446</v>
      </c>
      <c r="E106" s="81" t="s">
        <v>298</v>
      </c>
    </row>
    <row r="107" spans="1:5" x14ac:dyDescent="0.25">
      <c r="A107" s="80"/>
      <c r="B107" s="81" t="s">
        <v>258</v>
      </c>
      <c r="C107" s="81" t="s">
        <v>447</v>
      </c>
      <c r="D107" s="81" t="s">
        <v>448</v>
      </c>
      <c r="E107" s="81" t="s">
        <v>298</v>
      </c>
    </row>
    <row r="108" spans="1:5" x14ac:dyDescent="0.25">
      <c r="A108" s="80"/>
      <c r="B108" s="81" t="s">
        <v>258</v>
      </c>
      <c r="C108" s="81" t="s">
        <v>449</v>
      </c>
      <c r="D108" s="81" t="s">
        <v>450</v>
      </c>
      <c r="E108" s="81" t="s">
        <v>298</v>
      </c>
    </row>
    <row r="109" spans="1:5" x14ac:dyDescent="0.25">
      <c r="A109" s="80"/>
      <c r="B109" s="81" t="s">
        <v>258</v>
      </c>
      <c r="C109" s="81" t="s">
        <v>451</v>
      </c>
      <c r="D109" s="81" t="s">
        <v>452</v>
      </c>
      <c r="E109" s="81" t="s">
        <v>298</v>
      </c>
    </row>
    <row r="110" spans="1:5" x14ac:dyDescent="0.25">
      <c r="A110" s="80"/>
      <c r="B110" s="81" t="s">
        <v>258</v>
      </c>
      <c r="C110" s="81" t="s">
        <v>453</v>
      </c>
      <c r="D110" s="81" t="s">
        <v>454</v>
      </c>
      <c r="E110" s="81" t="s">
        <v>298</v>
      </c>
    </row>
    <row r="111" spans="1:5" x14ac:dyDescent="0.25">
      <c r="A111" s="80"/>
      <c r="B111" s="81" t="s">
        <v>258</v>
      </c>
      <c r="C111" s="81" t="s">
        <v>455</v>
      </c>
      <c r="D111" s="81" t="s">
        <v>456</v>
      </c>
      <c r="E111" s="81" t="s">
        <v>298</v>
      </c>
    </row>
    <row r="112" spans="1:5" x14ac:dyDescent="0.25">
      <c r="A112" s="80"/>
      <c r="B112" s="81" t="s">
        <v>258</v>
      </c>
      <c r="C112" s="81" t="s">
        <v>457</v>
      </c>
      <c r="D112" s="81" t="s">
        <v>458</v>
      </c>
      <c r="E112" s="81" t="s">
        <v>298</v>
      </c>
    </row>
    <row r="113" spans="1:5" x14ac:dyDescent="0.25">
      <c r="A113" s="80"/>
      <c r="B113" s="81" t="s">
        <v>258</v>
      </c>
      <c r="C113" s="81" t="s">
        <v>459</v>
      </c>
      <c r="D113" s="81" t="s">
        <v>460</v>
      </c>
      <c r="E113" s="81" t="s">
        <v>298</v>
      </c>
    </row>
    <row r="114" spans="1:5" x14ac:dyDescent="0.25">
      <c r="A114" s="80"/>
      <c r="B114" s="81" t="s">
        <v>258</v>
      </c>
      <c r="C114" s="81" t="s">
        <v>461</v>
      </c>
      <c r="D114" s="81" t="s">
        <v>462</v>
      </c>
      <c r="E114" s="81" t="s">
        <v>298</v>
      </c>
    </row>
    <row r="115" spans="1:5" x14ac:dyDescent="0.25">
      <c r="A115" s="80"/>
      <c r="B115" s="81" t="s">
        <v>258</v>
      </c>
      <c r="C115" s="81" t="s">
        <v>463</v>
      </c>
      <c r="D115" s="81" t="s">
        <v>464</v>
      </c>
      <c r="E115" s="81" t="s">
        <v>298</v>
      </c>
    </row>
    <row r="116" spans="1:5" x14ac:dyDescent="0.25">
      <c r="A116" s="80"/>
      <c r="B116" s="81" t="s">
        <v>258</v>
      </c>
      <c r="C116" s="81" t="s">
        <v>465</v>
      </c>
      <c r="D116" s="81" t="s">
        <v>466</v>
      </c>
      <c r="E116" s="81" t="s">
        <v>298</v>
      </c>
    </row>
    <row r="117" spans="1:5" x14ac:dyDescent="0.25">
      <c r="A117" s="80"/>
      <c r="B117" s="81" t="s">
        <v>258</v>
      </c>
      <c r="C117" s="81" t="s">
        <v>467</v>
      </c>
      <c r="D117" s="81" t="s">
        <v>468</v>
      </c>
      <c r="E117" s="81" t="s">
        <v>298</v>
      </c>
    </row>
    <row r="118" spans="1:5" x14ac:dyDescent="0.25">
      <c r="A118" s="80"/>
      <c r="B118" s="81" t="s">
        <v>258</v>
      </c>
      <c r="C118" s="81" t="s">
        <v>469</v>
      </c>
      <c r="D118" s="81" t="s">
        <v>470</v>
      </c>
      <c r="E118" s="81" t="s">
        <v>298</v>
      </c>
    </row>
    <row r="119" spans="1:5" x14ac:dyDescent="0.25">
      <c r="A119" s="80"/>
      <c r="B119" s="81" t="s">
        <v>258</v>
      </c>
      <c r="C119" s="81" t="s">
        <v>471</v>
      </c>
      <c r="D119" s="81" t="s">
        <v>472</v>
      </c>
      <c r="E119" s="81" t="s">
        <v>298</v>
      </c>
    </row>
    <row r="120" spans="1:5" x14ac:dyDescent="0.25">
      <c r="A120" s="80"/>
      <c r="B120" s="81" t="s">
        <v>258</v>
      </c>
      <c r="C120" s="81" t="s">
        <v>473</v>
      </c>
      <c r="D120" s="81" t="s">
        <v>474</v>
      </c>
      <c r="E120" s="81" t="s">
        <v>298</v>
      </c>
    </row>
    <row r="121" spans="1:5" x14ac:dyDescent="0.25">
      <c r="A121" s="80"/>
      <c r="B121" s="81" t="s">
        <v>258</v>
      </c>
      <c r="C121" s="81" t="s">
        <v>475</v>
      </c>
      <c r="D121" s="81" t="s">
        <v>476</v>
      </c>
      <c r="E121" s="81" t="s">
        <v>298</v>
      </c>
    </row>
    <row r="122" spans="1:5" x14ac:dyDescent="0.25">
      <c r="A122" s="80"/>
      <c r="B122" s="81" t="s">
        <v>258</v>
      </c>
      <c r="C122" s="81" t="s">
        <v>477</v>
      </c>
      <c r="D122" s="81" t="s">
        <v>478</v>
      </c>
      <c r="E122" s="81" t="s">
        <v>298</v>
      </c>
    </row>
    <row r="123" spans="1:5" x14ac:dyDescent="0.25">
      <c r="A123" s="80"/>
      <c r="B123" s="81" t="s">
        <v>258</v>
      </c>
      <c r="C123" s="81" t="s">
        <v>479</v>
      </c>
      <c r="D123" s="81" t="s">
        <v>480</v>
      </c>
      <c r="E123" s="81" t="s">
        <v>298</v>
      </c>
    </row>
    <row r="124" spans="1:5" x14ac:dyDescent="0.25">
      <c r="A124" s="80"/>
      <c r="B124" s="81" t="s">
        <v>258</v>
      </c>
      <c r="C124" s="81" t="s">
        <v>481</v>
      </c>
      <c r="D124" s="81" t="s">
        <v>482</v>
      </c>
      <c r="E124" s="81" t="s">
        <v>298</v>
      </c>
    </row>
    <row r="125" spans="1:5" x14ac:dyDescent="0.25">
      <c r="A125" s="80"/>
      <c r="B125" s="81" t="s">
        <v>258</v>
      </c>
      <c r="C125" s="81" t="s">
        <v>483</v>
      </c>
      <c r="D125" s="81" t="s">
        <v>484</v>
      </c>
      <c r="E125" s="81" t="s">
        <v>298</v>
      </c>
    </row>
    <row r="126" spans="1:5" x14ac:dyDescent="0.25">
      <c r="A126" s="80"/>
      <c r="B126" s="81" t="s">
        <v>258</v>
      </c>
      <c r="C126" s="81" t="s">
        <v>485</v>
      </c>
      <c r="D126" s="81" t="s">
        <v>486</v>
      </c>
      <c r="E126" s="81" t="s">
        <v>298</v>
      </c>
    </row>
    <row r="127" spans="1:5" x14ac:dyDescent="0.25">
      <c r="A127" s="80"/>
      <c r="B127" s="81" t="s">
        <v>258</v>
      </c>
      <c r="C127" s="81" t="s">
        <v>487</v>
      </c>
      <c r="D127" s="81" t="s">
        <v>488</v>
      </c>
      <c r="E127" s="81" t="s">
        <v>298</v>
      </c>
    </row>
    <row r="128" spans="1:5" x14ac:dyDescent="0.25">
      <c r="A128" s="80"/>
      <c r="B128" s="81" t="s">
        <v>258</v>
      </c>
      <c r="C128" s="81" t="s">
        <v>489</v>
      </c>
      <c r="D128" s="81" t="s">
        <v>490</v>
      </c>
      <c r="E128" s="81" t="s">
        <v>298</v>
      </c>
    </row>
    <row r="129" spans="1:5" x14ac:dyDescent="0.25">
      <c r="A129" s="80"/>
      <c r="B129" s="81" t="s">
        <v>258</v>
      </c>
      <c r="C129" s="81" t="s">
        <v>491</v>
      </c>
      <c r="D129" s="81" t="s">
        <v>492</v>
      </c>
      <c r="E129" s="81" t="s">
        <v>298</v>
      </c>
    </row>
    <row r="130" spans="1:5" x14ac:dyDescent="0.25">
      <c r="A130" s="80"/>
      <c r="B130" s="81" t="s">
        <v>258</v>
      </c>
      <c r="C130" s="81" t="s">
        <v>493</v>
      </c>
      <c r="D130" s="81" t="s">
        <v>494</v>
      </c>
      <c r="E130" s="81" t="s">
        <v>298</v>
      </c>
    </row>
    <row r="131" spans="1:5" x14ac:dyDescent="0.25">
      <c r="A131" s="80"/>
      <c r="B131" s="81" t="s">
        <v>258</v>
      </c>
      <c r="C131" s="81" t="s">
        <v>495</v>
      </c>
      <c r="D131" s="81" t="s">
        <v>496</v>
      </c>
      <c r="E131" s="81" t="s">
        <v>298</v>
      </c>
    </row>
    <row r="132" spans="1:5" x14ac:dyDescent="0.25">
      <c r="A132" s="80"/>
      <c r="B132" s="81" t="s">
        <v>258</v>
      </c>
      <c r="C132" s="81" t="s">
        <v>497</v>
      </c>
      <c r="D132" s="81" t="s">
        <v>498</v>
      </c>
      <c r="E132" s="81" t="s">
        <v>298</v>
      </c>
    </row>
    <row r="133" spans="1:5" x14ac:dyDescent="0.25">
      <c r="A133" s="80"/>
      <c r="B133" s="81" t="s">
        <v>258</v>
      </c>
      <c r="C133" s="81" t="s">
        <v>499</v>
      </c>
      <c r="D133" s="81" t="s">
        <v>500</v>
      </c>
      <c r="E133" s="81" t="s">
        <v>298</v>
      </c>
    </row>
    <row r="134" spans="1:5" x14ac:dyDescent="0.25">
      <c r="A134" s="80"/>
      <c r="B134" s="81" t="s">
        <v>258</v>
      </c>
      <c r="C134" s="81" t="s">
        <v>501</v>
      </c>
      <c r="D134" s="81" t="s">
        <v>502</v>
      </c>
      <c r="E134" s="81" t="s">
        <v>298</v>
      </c>
    </row>
    <row r="135" spans="1:5" x14ac:dyDescent="0.25">
      <c r="A135" s="80"/>
      <c r="B135" s="81" t="s">
        <v>258</v>
      </c>
      <c r="C135" s="81" t="s">
        <v>503</v>
      </c>
      <c r="D135" s="81" t="s">
        <v>504</v>
      </c>
      <c r="E135" s="81" t="s">
        <v>298</v>
      </c>
    </row>
    <row r="136" spans="1:5" x14ac:dyDescent="0.25">
      <c r="A136" s="80"/>
      <c r="B136" s="81" t="s">
        <v>258</v>
      </c>
      <c r="C136" s="81" t="s">
        <v>505</v>
      </c>
      <c r="D136" s="81" t="s">
        <v>506</v>
      </c>
      <c r="E136" s="81" t="s">
        <v>298</v>
      </c>
    </row>
    <row r="137" spans="1:5" x14ac:dyDescent="0.25">
      <c r="A137" s="80"/>
      <c r="B137" s="81" t="s">
        <v>258</v>
      </c>
      <c r="C137" s="81" t="s">
        <v>507</v>
      </c>
      <c r="D137" s="81" t="s">
        <v>508</v>
      </c>
      <c r="E137" s="81" t="s">
        <v>298</v>
      </c>
    </row>
    <row r="138" spans="1:5" x14ac:dyDescent="0.25">
      <c r="A138" s="80"/>
      <c r="B138" s="81" t="s">
        <v>258</v>
      </c>
      <c r="C138" s="81" t="s">
        <v>509</v>
      </c>
      <c r="D138" s="81" t="s">
        <v>510</v>
      </c>
      <c r="E138" s="81" t="s">
        <v>298</v>
      </c>
    </row>
    <row r="139" spans="1:5" x14ac:dyDescent="0.25">
      <c r="A139" s="80"/>
      <c r="B139" s="81" t="s">
        <v>258</v>
      </c>
      <c r="C139" s="81" t="s">
        <v>511</v>
      </c>
      <c r="D139" s="81" t="s">
        <v>512</v>
      </c>
      <c r="E139" s="81" t="s">
        <v>298</v>
      </c>
    </row>
    <row r="140" spans="1:5" x14ac:dyDescent="0.25">
      <c r="A140" s="80"/>
      <c r="B140" s="81" t="s">
        <v>258</v>
      </c>
      <c r="C140" s="81" t="s">
        <v>513</v>
      </c>
      <c r="D140" s="81" t="s">
        <v>514</v>
      </c>
      <c r="E140" s="81" t="s">
        <v>298</v>
      </c>
    </row>
    <row r="141" spans="1:5" x14ac:dyDescent="0.25">
      <c r="A141" s="80"/>
      <c r="B141" s="81" t="s">
        <v>258</v>
      </c>
      <c r="C141" s="81" t="s">
        <v>515</v>
      </c>
      <c r="D141" s="81" t="s">
        <v>516</v>
      </c>
      <c r="E141" s="81" t="s">
        <v>298</v>
      </c>
    </row>
    <row r="142" spans="1:5" x14ac:dyDescent="0.25">
      <c r="A142" s="80"/>
      <c r="B142" s="81" t="s">
        <v>258</v>
      </c>
      <c r="C142" s="81" t="s">
        <v>517</v>
      </c>
      <c r="D142" s="81" t="s">
        <v>518</v>
      </c>
      <c r="E142" s="81" t="s">
        <v>298</v>
      </c>
    </row>
    <row r="143" spans="1:5" x14ac:dyDescent="0.25">
      <c r="A143" s="80"/>
      <c r="B143" s="81" t="s">
        <v>258</v>
      </c>
      <c r="C143" s="81" t="s">
        <v>519</v>
      </c>
      <c r="D143" s="81" t="s">
        <v>520</v>
      </c>
      <c r="E143" s="81" t="s">
        <v>298</v>
      </c>
    </row>
    <row r="144" spans="1:5" x14ac:dyDescent="0.25">
      <c r="A144" s="80"/>
      <c r="B144" s="81" t="s">
        <v>258</v>
      </c>
      <c r="C144" s="81" t="s">
        <v>521</v>
      </c>
      <c r="D144" s="81" t="s">
        <v>522</v>
      </c>
      <c r="E144" s="81" t="s">
        <v>298</v>
      </c>
    </row>
    <row r="145" spans="1:5" x14ac:dyDescent="0.25">
      <c r="A145" s="80"/>
      <c r="B145" s="81" t="s">
        <v>258</v>
      </c>
      <c r="C145" s="81" t="s">
        <v>523</v>
      </c>
      <c r="D145" s="81" t="s">
        <v>524</v>
      </c>
      <c r="E145" s="81" t="s">
        <v>298</v>
      </c>
    </row>
    <row r="146" spans="1:5" x14ac:dyDescent="0.25">
      <c r="A146" s="80"/>
      <c r="B146" s="81" t="s">
        <v>258</v>
      </c>
      <c r="C146" s="81" t="s">
        <v>525</v>
      </c>
      <c r="D146" s="81" t="s">
        <v>526</v>
      </c>
      <c r="E146" s="81" t="s">
        <v>298</v>
      </c>
    </row>
    <row r="147" spans="1:5" x14ac:dyDescent="0.25">
      <c r="A147" s="80"/>
      <c r="B147" s="81" t="s">
        <v>258</v>
      </c>
      <c r="C147" s="81" t="s">
        <v>527</v>
      </c>
      <c r="D147" s="81" t="s">
        <v>528</v>
      </c>
      <c r="E147" s="81" t="s">
        <v>298</v>
      </c>
    </row>
    <row r="148" spans="1:5" x14ac:dyDescent="0.25">
      <c r="A148" s="80"/>
      <c r="B148" s="81" t="s">
        <v>258</v>
      </c>
      <c r="C148" s="81" t="s">
        <v>529</v>
      </c>
      <c r="D148" s="81" t="s">
        <v>530</v>
      </c>
      <c r="E148" s="81" t="s">
        <v>298</v>
      </c>
    </row>
    <row r="149" spans="1:5" x14ac:dyDescent="0.25">
      <c r="A149" s="80"/>
      <c r="B149" s="81" t="s">
        <v>258</v>
      </c>
      <c r="C149" s="81" t="s">
        <v>531</v>
      </c>
      <c r="D149" s="81" t="s">
        <v>532</v>
      </c>
      <c r="E149" s="81" t="s">
        <v>298</v>
      </c>
    </row>
    <row r="150" spans="1:5" x14ac:dyDescent="0.25">
      <c r="A150" s="80"/>
      <c r="B150" s="81" t="s">
        <v>258</v>
      </c>
      <c r="C150" s="81" t="s">
        <v>533</v>
      </c>
      <c r="D150" s="81" t="s">
        <v>516</v>
      </c>
      <c r="E150" s="81" t="s">
        <v>298</v>
      </c>
    </row>
    <row r="151" spans="1:5" x14ac:dyDescent="0.25">
      <c r="A151" s="80"/>
      <c r="B151" s="81" t="s">
        <v>258</v>
      </c>
      <c r="C151" s="81" t="s">
        <v>534</v>
      </c>
      <c r="D151" s="81" t="s">
        <v>535</v>
      </c>
      <c r="E151" s="81" t="s">
        <v>298</v>
      </c>
    </row>
    <row r="152" spans="1:5" x14ac:dyDescent="0.25">
      <c r="A152" s="80"/>
      <c r="B152" s="81" t="s">
        <v>258</v>
      </c>
      <c r="C152" s="81" t="s">
        <v>536</v>
      </c>
      <c r="D152" s="81" t="s">
        <v>537</v>
      </c>
      <c r="E152" s="81" t="s">
        <v>298</v>
      </c>
    </row>
    <row r="153" spans="1:5" x14ac:dyDescent="0.25">
      <c r="A153" s="80"/>
      <c r="B153" s="81" t="s">
        <v>258</v>
      </c>
      <c r="C153" s="81" t="s">
        <v>538</v>
      </c>
      <c r="D153" s="81" t="s">
        <v>539</v>
      </c>
      <c r="E153" s="81" t="s">
        <v>298</v>
      </c>
    </row>
    <row r="154" spans="1:5" x14ac:dyDescent="0.25">
      <c r="A154" s="80"/>
      <c r="B154" s="81" t="s">
        <v>258</v>
      </c>
      <c r="C154" s="81" t="s">
        <v>540</v>
      </c>
      <c r="D154" s="81" t="s">
        <v>541</v>
      </c>
      <c r="E154" s="81" t="s">
        <v>298</v>
      </c>
    </row>
    <row r="155" spans="1:5" x14ac:dyDescent="0.25">
      <c r="A155" s="80"/>
      <c r="B155" s="81" t="s">
        <v>258</v>
      </c>
      <c r="C155" s="81" t="s">
        <v>542</v>
      </c>
      <c r="D155" s="81" t="s">
        <v>543</v>
      </c>
      <c r="E155" s="81" t="s">
        <v>298</v>
      </c>
    </row>
    <row r="156" spans="1:5" x14ac:dyDescent="0.25">
      <c r="A156" s="80"/>
      <c r="B156" s="81" t="s">
        <v>258</v>
      </c>
      <c r="C156" s="81" t="s">
        <v>544</v>
      </c>
      <c r="D156" s="81" t="s">
        <v>545</v>
      </c>
      <c r="E156" s="81" t="s">
        <v>298</v>
      </c>
    </row>
    <row r="157" spans="1:5" x14ac:dyDescent="0.25">
      <c r="A157" s="80"/>
      <c r="B157" s="81" t="s">
        <v>258</v>
      </c>
      <c r="C157" s="81" t="s">
        <v>546</v>
      </c>
      <c r="D157" s="81" t="s">
        <v>547</v>
      </c>
      <c r="E157" s="81" t="s">
        <v>298</v>
      </c>
    </row>
    <row r="158" spans="1:5" x14ac:dyDescent="0.25">
      <c r="A158" s="80"/>
      <c r="B158" s="81" t="s">
        <v>258</v>
      </c>
      <c r="C158" s="81" t="s">
        <v>548</v>
      </c>
      <c r="D158" s="81" t="s">
        <v>549</v>
      </c>
      <c r="E158" s="81" t="s">
        <v>298</v>
      </c>
    </row>
    <row r="159" spans="1:5" x14ac:dyDescent="0.25">
      <c r="A159" s="80"/>
      <c r="B159" s="81" t="s">
        <v>258</v>
      </c>
      <c r="C159" s="81" t="s">
        <v>550</v>
      </c>
      <c r="D159" s="81" t="s">
        <v>551</v>
      </c>
      <c r="E159" s="81" t="s">
        <v>298</v>
      </c>
    </row>
    <row r="160" spans="1:5" x14ac:dyDescent="0.25">
      <c r="A160" s="80"/>
      <c r="B160" s="81" t="s">
        <v>258</v>
      </c>
      <c r="C160" s="81" t="s">
        <v>552</v>
      </c>
      <c r="D160" s="81" t="s">
        <v>551</v>
      </c>
      <c r="E160" s="81" t="s">
        <v>298</v>
      </c>
    </row>
    <row r="161" spans="1:5" x14ac:dyDescent="0.25">
      <c r="A161" s="80"/>
      <c r="B161" s="81" t="s">
        <v>258</v>
      </c>
      <c r="C161" s="81" t="s">
        <v>553</v>
      </c>
      <c r="D161" s="81" t="s">
        <v>554</v>
      </c>
      <c r="E161" s="81" t="s">
        <v>298</v>
      </c>
    </row>
    <row r="162" spans="1:5" x14ac:dyDescent="0.25">
      <c r="A162" s="80"/>
      <c r="B162" s="81" t="s">
        <v>258</v>
      </c>
      <c r="C162" s="81" t="s">
        <v>555</v>
      </c>
      <c r="D162" s="81" t="s">
        <v>556</v>
      </c>
      <c r="E162" s="81" t="s">
        <v>298</v>
      </c>
    </row>
    <row r="163" spans="1:5" x14ac:dyDescent="0.25">
      <c r="A163" s="80"/>
      <c r="B163" s="81" t="s">
        <v>258</v>
      </c>
      <c r="C163" s="81" t="s">
        <v>557</v>
      </c>
      <c r="D163" s="81" t="s">
        <v>551</v>
      </c>
      <c r="E163" s="81" t="s">
        <v>298</v>
      </c>
    </row>
    <row r="164" spans="1:5" x14ac:dyDescent="0.25">
      <c r="A164" s="80"/>
      <c r="B164" s="81" t="s">
        <v>258</v>
      </c>
      <c r="C164" s="81" t="s">
        <v>558</v>
      </c>
      <c r="D164" s="81" t="s">
        <v>559</v>
      </c>
      <c r="E164" s="81" t="s">
        <v>298</v>
      </c>
    </row>
    <row r="165" spans="1:5" x14ac:dyDescent="0.25">
      <c r="A165" s="80"/>
      <c r="B165" s="81" t="s">
        <v>258</v>
      </c>
      <c r="C165" s="81" t="s">
        <v>560</v>
      </c>
      <c r="D165" s="81" t="s">
        <v>561</v>
      </c>
      <c r="E165" s="81" t="s">
        <v>298</v>
      </c>
    </row>
    <row r="166" spans="1:5" x14ac:dyDescent="0.25">
      <c r="A166" s="80"/>
      <c r="B166" s="81" t="s">
        <v>258</v>
      </c>
      <c r="C166" s="81" t="s">
        <v>562</v>
      </c>
      <c r="D166" s="81" t="s">
        <v>563</v>
      </c>
      <c r="E166" s="81" t="s">
        <v>298</v>
      </c>
    </row>
    <row r="167" spans="1:5" x14ac:dyDescent="0.25">
      <c r="A167" s="80"/>
      <c r="B167" s="81" t="s">
        <v>258</v>
      </c>
      <c r="C167" s="81" t="s">
        <v>564</v>
      </c>
      <c r="D167" s="81" t="s">
        <v>565</v>
      </c>
      <c r="E167" s="81" t="s">
        <v>298</v>
      </c>
    </row>
    <row r="168" spans="1:5" x14ac:dyDescent="0.25">
      <c r="A168" s="80"/>
      <c r="B168" s="81" t="s">
        <v>258</v>
      </c>
      <c r="C168" s="81" t="s">
        <v>566</v>
      </c>
      <c r="D168" s="81" t="s">
        <v>567</v>
      </c>
      <c r="E168" s="81" t="s">
        <v>298</v>
      </c>
    </row>
    <row r="169" spans="1:5" x14ac:dyDescent="0.25">
      <c r="A169" s="80"/>
      <c r="B169" s="81" t="s">
        <v>258</v>
      </c>
      <c r="C169" s="81" t="s">
        <v>568</v>
      </c>
      <c r="D169" s="81" t="s">
        <v>569</v>
      </c>
      <c r="E169" s="81" t="s">
        <v>298</v>
      </c>
    </row>
    <row r="170" spans="1:5" x14ac:dyDescent="0.25">
      <c r="A170" s="80"/>
      <c r="B170" s="81" t="s">
        <v>258</v>
      </c>
      <c r="C170" s="81" t="s">
        <v>570</v>
      </c>
      <c r="D170" s="81" t="s">
        <v>571</v>
      </c>
      <c r="E170" s="81" t="s">
        <v>298</v>
      </c>
    </row>
    <row r="171" spans="1:5" x14ac:dyDescent="0.25">
      <c r="A171" s="80"/>
      <c r="B171" s="81" t="s">
        <v>258</v>
      </c>
      <c r="C171" s="81" t="s">
        <v>572</v>
      </c>
      <c r="D171" s="81" t="s">
        <v>573</v>
      </c>
      <c r="E171" s="81" t="s">
        <v>298</v>
      </c>
    </row>
    <row r="172" spans="1:5" x14ac:dyDescent="0.25">
      <c r="A172" s="80"/>
      <c r="B172" s="81" t="s">
        <v>258</v>
      </c>
      <c r="C172" s="81" t="s">
        <v>574</v>
      </c>
      <c r="D172" s="81" t="s">
        <v>575</v>
      </c>
      <c r="E172" s="81" t="s">
        <v>298</v>
      </c>
    </row>
    <row r="173" spans="1:5" x14ac:dyDescent="0.25">
      <c r="A173" s="80"/>
      <c r="B173" s="81" t="s">
        <v>258</v>
      </c>
      <c r="C173" s="81" t="s">
        <v>576</v>
      </c>
      <c r="D173" s="81" t="s">
        <v>577</v>
      </c>
      <c r="E173" s="81" t="s">
        <v>298</v>
      </c>
    </row>
    <row r="174" spans="1:5" x14ac:dyDescent="0.25">
      <c r="A174" s="80"/>
      <c r="B174" s="81" t="s">
        <v>258</v>
      </c>
      <c r="C174" s="81" t="s">
        <v>578</v>
      </c>
      <c r="D174" s="81" t="s">
        <v>579</v>
      </c>
      <c r="E174" s="81" t="s">
        <v>298</v>
      </c>
    </row>
    <row r="175" spans="1:5" x14ac:dyDescent="0.25">
      <c r="A175" s="80"/>
      <c r="B175" s="81" t="s">
        <v>258</v>
      </c>
      <c r="C175" s="81" t="s">
        <v>580</v>
      </c>
      <c r="D175" s="81" t="s">
        <v>581</v>
      </c>
      <c r="E175" s="81" t="s">
        <v>298</v>
      </c>
    </row>
    <row r="176" spans="1:5" x14ac:dyDescent="0.25">
      <c r="A176" s="80"/>
      <c r="B176" s="81" t="s">
        <v>258</v>
      </c>
      <c r="C176" s="81" t="s">
        <v>582</v>
      </c>
      <c r="D176" s="81" t="s">
        <v>583</v>
      </c>
      <c r="E176" s="81" t="s">
        <v>298</v>
      </c>
    </row>
    <row r="177" spans="1:5" x14ac:dyDescent="0.25">
      <c r="A177" s="80"/>
      <c r="B177" s="81" t="s">
        <v>258</v>
      </c>
      <c r="C177" s="81" t="s">
        <v>584</v>
      </c>
      <c r="D177" s="81" t="s">
        <v>585</v>
      </c>
      <c r="E177" s="81" t="s">
        <v>298</v>
      </c>
    </row>
    <row r="178" spans="1:5" x14ac:dyDescent="0.25">
      <c r="A178" s="80"/>
      <c r="B178" s="81" t="s">
        <v>258</v>
      </c>
      <c r="C178" s="81" t="s">
        <v>586</v>
      </c>
      <c r="D178" s="81" t="s">
        <v>587</v>
      </c>
      <c r="E178" s="81" t="s">
        <v>298</v>
      </c>
    </row>
    <row r="179" spans="1:5" x14ac:dyDescent="0.25">
      <c r="A179" s="80"/>
      <c r="B179" s="81" t="s">
        <v>258</v>
      </c>
      <c r="C179" s="81" t="s">
        <v>588</v>
      </c>
      <c r="D179" s="81" t="s">
        <v>589</v>
      </c>
      <c r="E179" s="81" t="s">
        <v>298</v>
      </c>
    </row>
    <row r="180" spans="1:5" x14ac:dyDescent="0.25">
      <c r="A180" s="80"/>
      <c r="B180" s="81" t="s">
        <v>258</v>
      </c>
      <c r="C180" s="81" t="s">
        <v>590</v>
      </c>
      <c r="D180" s="81" t="s">
        <v>591</v>
      </c>
      <c r="E180" s="81" t="s">
        <v>298</v>
      </c>
    </row>
    <row r="181" spans="1:5" x14ac:dyDescent="0.25">
      <c r="A181" s="80"/>
      <c r="B181" s="81" t="s">
        <v>258</v>
      </c>
      <c r="C181" s="81" t="s">
        <v>592</v>
      </c>
      <c r="D181" s="81" t="s">
        <v>287</v>
      </c>
      <c r="E181" s="81" t="s">
        <v>298</v>
      </c>
    </row>
    <row r="182" spans="1:5" x14ac:dyDescent="0.25">
      <c r="A182" s="80"/>
      <c r="B182" s="81" t="s">
        <v>258</v>
      </c>
      <c r="C182" s="81" t="s">
        <v>593</v>
      </c>
      <c r="D182" s="81" t="s">
        <v>594</v>
      </c>
      <c r="E182" s="81" t="s">
        <v>298</v>
      </c>
    </row>
    <row r="183" spans="1:5" x14ac:dyDescent="0.25">
      <c r="A183" s="80"/>
      <c r="B183" s="81" t="s">
        <v>258</v>
      </c>
      <c r="C183" s="81" t="s">
        <v>595</v>
      </c>
      <c r="D183" s="81" t="s">
        <v>596</v>
      </c>
      <c r="E183" s="81" t="s">
        <v>298</v>
      </c>
    </row>
    <row r="184" spans="1:5" x14ac:dyDescent="0.25">
      <c r="A184" s="80"/>
      <c r="B184" s="81" t="s">
        <v>258</v>
      </c>
      <c r="C184" s="81" t="s">
        <v>597</v>
      </c>
      <c r="D184" s="81" t="s">
        <v>598</v>
      </c>
      <c r="E184" s="81" t="s">
        <v>298</v>
      </c>
    </row>
    <row r="185" spans="1:5" x14ac:dyDescent="0.25">
      <c r="A185" s="80"/>
      <c r="B185" s="81" t="s">
        <v>258</v>
      </c>
      <c r="C185" s="81" t="s">
        <v>599</v>
      </c>
      <c r="D185" s="81" t="s">
        <v>600</v>
      </c>
      <c r="E185" s="81" t="s">
        <v>298</v>
      </c>
    </row>
    <row r="186" spans="1:5" x14ac:dyDescent="0.25">
      <c r="A186" s="80"/>
      <c r="B186" s="81" t="s">
        <v>258</v>
      </c>
      <c r="C186" s="81" t="s">
        <v>601</v>
      </c>
      <c r="D186" s="81" t="s">
        <v>602</v>
      </c>
      <c r="E186" s="81" t="s">
        <v>298</v>
      </c>
    </row>
    <row r="187" spans="1:5" x14ac:dyDescent="0.25">
      <c r="A187" s="80"/>
      <c r="B187" s="81" t="s">
        <v>258</v>
      </c>
      <c r="C187" s="81" t="s">
        <v>603</v>
      </c>
      <c r="D187" s="81" t="s">
        <v>604</v>
      </c>
      <c r="E187" s="81" t="s">
        <v>298</v>
      </c>
    </row>
    <row r="188" spans="1:5" x14ac:dyDescent="0.25">
      <c r="A188" s="80"/>
      <c r="B188" s="81" t="s">
        <v>258</v>
      </c>
      <c r="C188" s="81" t="s">
        <v>605</v>
      </c>
      <c r="D188" s="81" t="s">
        <v>606</v>
      </c>
      <c r="E188" s="81" t="s">
        <v>298</v>
      </c>
    </row>
    <row r="189" spans="1:5" x14ac:dyDescent="0.25">
      <c r="A189" s="80"/>
      <c r="B189" s="81" t="s">
        <v>258</v>
      </c>
      <c r="C189" s="81" t="s">
        <v>607</v>
      </c>
      <c r="D189" s="81" t="s">
        <v>608</v>
      </c>
      <c r="E189" s="81" t="s">
        <v>298</v>
      </c>
    </row>
    <row r="190" spans="1:5" x14ac:dyDescent="0.25">
      <c r="A190" s="80"/>
      <c r="B190" s="81" t="s">
        <v>258</v>
      </c>
      <c r="C190" s="81" t="s">
        <v>609</v>
      </c>
      <c r="D190" s="81" t="s">
        <v>610</v>
      </c>
      <c r="E190" s="81" t="s">
        <v>298</v>
      </c>
    </row>
    <row r="191" spans="1:5" x14ac:dyDescent="0.25">
      <c r="A191" s="80"/>
      <c r="B191" s="81" t="s">
        <v>258</v>
      </c>
      <c r="C191" s="81" t="s">
        <v>611</v>
      </c>
      <c r="D191" s="81" t="s">
        <v>612</v>
      </c>
      <c r="E191" s="81" t="s">
        <v>298</v>
      </c>
    </row>
    <row r="192" spans="1:5" x14ac:dyDescent="0.25">
      <c r="A192" s="80"/>
      <c r="B192" s="81" t="s">
        <v>258</v>
      </c>
      <c r="C192" s="81" t="s">
        <v>613</v>
      </c>
      <c r="D192" s="81" t="s">
        <v>614</v>
      </c>
      <c r="E192" s="81" t="s">
        <v>298</v>
      </c>
    </row>
    <row r="193" spans="1:5" x14ac:dyDescent="0.25">
      <c r="A193" s="80"/>
      <c r="B193" s="81" t="s">
        <v>258</v>
      </c>
      <c r="C193" s="81" t="s">
        <v>615</v>
      </c>
      <c r="D193" s="81" t="s">
        <v>616</v>
      </c>
      <c r="E193" s="81" t="s">
        <v>298</v>
      </c>
    </row>
    <row r="194" spans="1:5" x14ac:dyDescent="0.25">
      <c r="A194" s="80"/>
      <c r="B194" s="81" t="s">
        <v>258</v>
      </c>
      <c r="C194" s="81" t="s">
        <v>617</v>
      </c>
      <c r="D194" s="81" t="s">
        <v>618</v>
      </c>
      <c r="E194" s="81" t="s">
        <v>298</v>
      </c>
    </row>
    <row r="195" spans="1:5" x14ac:dyDescent="0.25">
      <c r="A195" s="80"/>
      <c r="B195" s="81" t="s">
        <v>258</v>
      </c>
      <c r="C195" s="81" t="s">
        <v>619</v>
      </c>
      <c r="D195" s="81" t="s">
        <v>620</v>
      </c>
      <c r="E195" s="81" t="s">
        <v>298</v>
      </c>
    </row>
    <row r="196" spans="1:5" x14ac:dyDescent="0.25">
      <c r="A196" s="80"/>
      <c r="B196" s="81" t="s">
        <v>258</v>
      </c>
      <c r="C196" s="81" t="s">
        <v>621</v>
      </c>
      <c r="D196" s="81" t="s">
        <v>622</v>
      </c>
      <c r="E196" s="81" t="s">
        <v>298</v>
      </c>
    </row>
    <row r="197" spans="1:5" x14ac:dyDescent="0.25">
      <c r="A197" s="80"/>
      <c r="B197" s="81" t="s">
        <v>258</v>
      </c>
      <c r="C197" s="81" t="s">
        <v>623</v>
      </c>
      <c r="D197" s="81" t="s">
        <v>624</v>
      </c>
      <c r="E197" s="81" t="s">
        <v>298</v>
      </c>
    </row>
    <row r="198" spans="1:5" x14ac:dyDescent="0.25">
      <c r="A198" s="80"/>
      <c r="B198" s="81" t="s">
        <v>258</v>
      </c>
      <c r="C198" s="81" t="s">
        <v>625</v>
      </c>
      <c r="D198" s="81" t="s">
        <v>624</v>
      </c>
      <c r="E198" s="81" t="s">
        <v>298</v>
      </c>
    </row>
    <row r="199" spans="1:5" x14ac:dyDescent="0.25">
      <c r="A199" s="80"/>
      <c r="B199" s="81" t="s">
        <v>258</v>
      </c>
      <c r="C199" s="81" t="s">
        <v>626</v>
      </c>
      <c r="D199" s="81" t="s">
        <v>627</v>
      </c>
      <c r="E199" s="81" t="s">
        <v>298</v>
      </c>
    </row>
    <row r="200" spans="1:5" x14ac:dyDescent="0.25">
      <c r="A200" s="80"/>
      <c r="B200" s="81" t="s">
        <v>258</v>
      </c>
      <c r="C200" s="81" t="s">
        <v>628</v>
      </c>
      <c r="D200" s="81" t="s">
        <v>629</v>
      </c>
      <c r="E200" s="81" t="s">
        <v>298</v>
      </c>
    </row>
    <row r="201" spans="1:5" x14ac:dyDescent="0.25">
      <c r="A201" s="80"/>
      <c r="B201" s="81" t="s">
        <v>258</v>
      </c>
      <c r="C201" s="81" t="s">
        <v>630</v>
      </c>
      <c r="D201" s="81" t="s">
        <v>631</v>
      </c>
      <c r="E201" s="81" t="s">
        <v>298</v>
      </c>
    </row>
    <row r="202" spans="1:5" x14ac:dyDescent="0.25">
      <c r="A202" s="80"/>
      <c r="B202" s="81" t="s">
        <v>258</v>
      </c>
      <c r="C202" s="81" t="s">
        <v>632</v>
      </c>
      <c r="D202" s="81" t="s">
        <v>633</v>
      </c>
      <c r="E202" s="81" t="s">
        <v>298</v>
      </c>
    </row>
    <row r="203" spans="1:5" x14ac:dyDescent="0.25">
      <c r="A203" s="80"/>
      <c r="B203" s="81" t="s">
        <v>258</v>
      </c>
      <c r="C203" s="81" t="s">
        <v>634</v>
      </c>
      <c r="D203" s="81" t="s">
        <v>635</v>
      </c>
      <c r="E203" s="81" t="s">
        <v>298</v>
      </c>
    </row>
    <row r="204" spans="1:5" x14ac:dyDescent="0.25">
      <c r="A204" s="80"/>
      <c r="B204" s="81" t="s">
        <v>258</v>
      </c>
      <c r="C204" s="81" t="s">
        <v>636</v>
      </c>
      <c r="D204" s="81" t="s">
        <v>637</v>
      </c>
      <c r="E204" s="81" t="s">
        <v>298</v>
      </c>
    </row>
    <row r="205" spans="1:5" x14ac:dyDescent="0.25">
      <c r="A205" s="80"/>
      <c r="B205" s="81" t="s">
        <v>258</v>
      </c>
      <c r="C205" s="81" t="s">
        <v>638</v>
      </c>
      <c r="D205" s="81" t="s">
        <v>639</v>
      </c>
      <c r="E205" s="81" t="s">
        <v>298</v>
      </c>
    </row>
    <row r="206" spans="1:5" x14ac:dyDescent="0.25">
      <c r="A206" s="80"/>
      <c r="B206" s="81" t="s">
        <v>258</v>
      </c>
      <c r="C206" s="81" t="s">
        <v>640</v>
      </c>
      <c r="D206" s="81" t="s">
        <v>641</v>
      </c>
      <c r="E206" s="81" t="s">
        <v>298</v>
      </c>
    </row>
    <row r="207" spans="1:5" x14ac:dyDescent="0.25">
      <c r="A207" s="80"/>
      <c r="B207" s="81" t="s">
        <v>258</v>
      </c>
      <c r="C207" s="81" t="s">
        <v>642</v>
      </c>
      <c r="D207" s="81" t="s">
        <v>643</v>
      </c>
      <c r="E207" s="81" t="s">
        <v>298</v>
      </c>
    </row>
    <row r="208" spans="1:5" x14ac:dyDescent="0.25">
      <c r="A208" s="80"/>
      <c r="B208" s="81" t="s">
        <v>258</v>
      </c>
      <c r="C208" s="81" t="s">
        <v>644</v>
      </c>
      <c r="D208" s="81" t="s">
        <v>645</v>
      </c>
      <c r="E208" s="81" t="s">
        <v>298</v>
      </c>
    </row>
    <row r="209" spans="1:5" x14ac:dyDescent="0.25">
      <c r="A209" s="80"/>
      <c r="B209" s="81" t="s">
        <v>258</v>
      </c>
      <c r="C209" s="81" t="s">
        <v>646</v>
      </c>
      <c r="D209" s="81" t="s">
        <v>647</v>
      </c>
      <c r="E209" s="81" t="s">
        <v>298</v>
      </c>
    </row>
    <row r="210" spans="1:5" x14ac:dyDescent="0.25">
      <c r="A210" s="80"/>
      <c r="B210" s="81" t="s">
        <v>258</v>
      </c>
      <c r="C210" s="81" t="s">
        <v>648</v>
      </c>
      <c r="D210" s="81" t="s">
        <v>649</v>
      </c>
      <c r="E210" s="81" t="s">
        <v>298</v>
      </c>
    </row>
    <row r="211" spans="1:5" x14ac:dyDescent="0.25">
      <c r="A211" s="80"/>
      <c r="B211" s="81" t="s">
        <v>258</v>
      </c>
      <c r="C211" s="81" t="s">
        <v>650</v>
      </c>
      <c r="D211" s="81" t="s">
        <v>651</v>
      </c>
      <c r="E211" s="81" t="s">
        <v>298</v>
      </c>
    </row>
    <row r="212" spans="1:5" x14ac:dyDescent="0.25">
      <c r="A212" s="80"/>
      <c r="B212" s="81" t="s">
        <v>258</v>
      </c>
      <c r="C212" s="81" t="s">
        <v>652</v>
      </c>
      <c r="D212" s="81" t="s">
        <v>653</v>
      </c>
      <c r="E212" s="81" t="s">
        <v>298</v>
      </c>
    </row>
    <row r="213" spans="1:5" x14ac:dyDescent="0.25">
      <c r="A213" s="80"/>
      <c r="B213" s="81" t="s">
        <v>258</v>
      </c>
      <c r="C213" s="81" t="s">
        <v>654</v>
      </c>
      <c r="D213" s="81" t="s">
        <v>655</v>
      </c>
      <c r="E213" s="81" t="s">
        <v>298</v>
      </c>
    </row>
    <row r="214" spans="1:5" x14ac:dyDescent="0.25">
      <c r="A214" s="80"/>
      <c r="B214" s="81" t="s">
        <v>258</v>
      </c>
      <c r="C214" s="81" t="s">
        <v>656</v>
      </c>
      <c r="D214" s="81" t="s">
        <v>657</v>
      </c>
      <c r="E214" s="81" t="s">
        <v>298</v>
      </c>
    </row>
    <row r="215" spans="1:5" x14ac:dyDescent="0.25">
      <c r="A215" s="80"/>
      <c r="B215" s="81" t="s">
        <v>258</v>
      </c>
      <c r="C215" s="81" t="s">
        <v>658</v>
      </c>
      <c r="D215" s="81" t="s">
        <v>659</v>
      </c>
      <c r="E215" s="81" t="s">
        <v>298</v>
      </c>
    </row>
    <row r="216" spans="1:5" x14ac:dyDescent="0.25">
      <c r="A216" s="80"/>
      <c r="B216" s="81" t="s">
        <v>258</v>
      </c>
      <c r="C216" s="81" t="s">
        <v>660</v>
      </c>
      <c r="D216" s="81" t="s">
        <v>661</v>
      </c>
      <c r="E216" s="81" t="s">
        <v>298</v>
      </c>
    </row>
    <row r="217" spans="1:5" x14ac:dyDescent="0.25">
      <c r="A217" s="80"/>
      <c r="B217" s="81" t="s">
        <v>258</v>
      </c>
      <c r="C217" s="81" t="s">
        <v>662</v>
      </c>
      <c r="D217" s="81" t="s">
        <v>663</v>
      </c>
      <c r="E217" s="81" t="s">
        <v>298</v>
      </c>
    </row>
    <row r="218" spans="1:5" x14ac:dyDescent="0.25">
      <c r="A218" s="80"/>
      <c r="B218" s="81" t="s">
        <v>258</v>
      </c>
      <c r="C218" s="81" t="s">
        <v>664</v>
      </c>
      <c r="D218" s="81" t="s">
        <v>665</v>
      </c>
      <c r="E218" s="81" t="s">
        <v>298</v>
      </c>
    </row>
    <row r="219" spans="1:5" x14ac:dyDescent="0.25">
      <c r="A219" s="80"/>
      <c r="B219" s="81" t="s">
        <v>258</v>
      </c>
      <c r="C219" s="81" t="s">
        <v>666</v>
      </c>
      <c r="D219" s="81" t="s">
        <v>285</v>
      </c>
      <c r="E219" s="81" t="s">
        <v>298</v>
      </c>
    </row>
    <row r="220" spans="1:5" x14ac:dyDescent="0.25">
      <c r="A220" s="80"/>
      <c r="B220" s="81" t="s">
        <v>258</v>
      </c>
      <c r="C220" s="81" t="s">
        <v>667</v>
      </c>
      <c r="D220" s="81" t="s">
        <v>668</v>
      </c>
      <c r="E220" s="81" t="s">
        <v>298</v>
      </c>
    </row>
    <row r="221" spans="1:5" x14ac:dyDescent="0.25">
      <c r="A221" s="80"/>
      <c r="B221" s="81" t="s">
        <v>258</v>
      </c>
      <c r="C221" s="81" t="s">
        <v>669</v>
      </c>
      <c r="D221" s="81" t="s">
        <v>670</v>
      </c>
      <c r="E221" s="81" t="s">
        <v>298</v>
      </c>
    </row>
    <row r="222" spans="1:5" x14ac:dyDescent="0.25">
      <c r="A222" s="80"/>
      <c r="B222" s="81" t="s">
        <v>258</v>
      </c>
      <c r="C222" s="81" t="s">
        <v>671</v>
      </c>
      <c r="D222" s="81" t="s">
        <v>672</v>
      </c>
      <c r="E222" s="81" t="s">
        <v>298</v>
      </c>
    </row>
    <row r="223" spans="1:5" x14ac:dyDescent="0.25">
      <c r="A223" s="80"/>
      <c r="B223" s="81" t="s">
        <v>258</v>
      </c>
      <c r="C223" s="81" t="s">
        <v>673</v>
      </c>
      <c r="D223" s="81" t="s">
        <v>674</v>
      </c>
      <c r="E223" s="81" t="s">
        <v>298</v>
      </c>
    </row>
    <row r="224" spans="1:5" x14ac:dyDescent="0.25">
      <c r="A224" s="80"/>
      <c r="B224" s="81" t="s">
        <v>258</v>
      </c>
      <c r="C224" s="81" t="s">
        <v>675</v>
      </c>
      <c r="D224" s="81" t="s">
        <v>676</v>
      </c>
      <c r="E224" s="81" t="s">
        <v>298</v>
      </c>
    </row>
    <row r="225" spans="1:5" x14ac:dyDescent="0.25">
      <c r="A225" s="80"/>
      <c r="B225" s="81" t="s">
        <v>258</v>
      </c>
      <c r="C225" s="81" t="s">
        <v>677</v>
      </c>
      <c r="D225" s="81" t="s">
        <v>678</v>
      </c>
      <c r="E225" s="81" t="s">
        <v>298</v>
      </c>
    </row>
    <row r="226" spans="1:5" x14ac:dyDescent="0.25">
      <c r="A226" s="80"/>
      <c r="B226" s="81" t="s">
        <v>258</v>
      </c>
      <c r="C226" s="81" t="s">
        <v>679</v>
      </c>
      <c r="D226" s="81" t="s">
        <v>680</v>
      </c>
      <c r="E226" s="81" t="s">
        <v>298</v>
      </c>
    </row>
    <row r="227" spans="1:5" x14ac:dyDescent="0.25">
      <c r="A227" s="80"/>
      <c r="B227" s="81" t="s">
        <v>258</v>
      </c>
      <c r="C227" s="81" t="s">
        <v>681</v>
      </c>
      <c r="D227" s="81" t="s">
        <v>682</v>
      </c>
      <c r="E227" s="81" t="s">
        <v>298</v>
      </c>
    </row>
    <row r="228" spans="1:5" x14ac:dyDescent="0.25">
      <c r="A228" s="80"/>
      <c r="B228" s="81" t="s">
        <v>258</v>
      </c>
      <c r="C228" s="81" t="s">
        <v>683</v>
      </c>
      <c r="D228" s="81" t="s">
        <v>684</v>
      </c>
      <c r="E228" s="81" t="s">
        <v>298</v>
      </c>
    </row>
    <row r="229" spans="1:5" x14ac:dyDescent="0.25">
      <c r="A229" s="80"/>
      <c r="B229" s="81" t="s">
        <v>258</v>
      </c>
      <c r="C229" s="81" t="s">
        <v>685</v>
      </c>
      <c r="D229" s="81" t="s">
        <v>686</v>
      </c>
      <c r="E229" s="81" t="s">
        <v>298</v>
      </c>
    </row>
    <row r="230" spans="1:5" x14ac:dyDescent="0.25">
      <c r="A230" s="80"/>
      <c r="B230" s="81" t="s">
        <v>258</v>
      </c>
      <c r="C230" s="81" t="s">
        <v>687</v>
      </c>
      <c r="D230" s="81" t="s">
        <v>688</v>
      </c>
      <c r="E230" s="81" t="s">
        <v>298</v>
      </c>
    </row>
    <row r="231" spans="1:5" x14ac:dyDescent="0.25">
      <c r="A231" s="80"/>
      <c r="B231" s="81" t="s">
        <v>258</v>
      </c>
      <c r="C231" s="81" t="s">
        <v>689</v>
      </c>
      <c r="D231" s="81" t="s">
        <v>690</v>
      </c>
      <c r="E231" s="81" t="s">
        <v>298</v>
      </c>
    </row>
    <row r="232" spans="1:5" x14ac:dyDescent="0.25">
      <c r="A232" s="80"/>
      <c r="B232" s="81" t="s">
        <v>258</v>
      </c>
      <c r="C232" s="81" t="s">
        <v>691</v>
      </c>
      <c r="D232" s="81" t="s">
        <v>692</v>
      </c>
      <c r="E232" s="81" t="s">
        <v>298</v>
      </c>
    </row>
    <row r="233" spans="1:5" x14ac:dyDescent="0.25">
      <c r="A233" s="80"/>
      <c r="B233" s="81" t="s">
        <v>258</v>
      </c>
      <c r="C233" s="81" t="s">
        <v>693</v>
      </c>
      <c r="D233" s="81" t="s">
        <v>694</v>
      </c>
      <c r="E233" s="81" t="s">
        <v>298</v>
      </c>
    </row>
    <row r="234" spans="1:5" x14ac:dyDescent="0.25">
      <c r="A234" s="80"/>
      <c r="B234" s="81" t="s">
        <v>258</v>
      </c>
      <c r="C234" s="81" t="s">
        <v>695</v>
      </c>
      <c r="D234" s="81" t="s">
        <v>696</v>
      </c>
      <c r="E234" s="81" t="s">
        <v>298</v>
      </c>
    </row>
    <row r="235" spans="1:5" x14ac:dyDescent="0.25">
      <c r="A235" s="80"/>
      <c r="B235" s="81" t="s">
        <v>258</v>
      </c>
      <c r="C235" s="81" t="s">
        <v>697</v>
      </c>
      <c r="D235" s="81" t="s">
        <v>698</v>
      </c>
      <c r="E235" s="81" t="s">
        <v>298</v>
      </c>
    </row>
    <row r="236" spans="1:5" x14ac:dyDescent="0.25">
      <c r="A236" s="80"/>
      <c r="B236" s="81" t="s">
        <v>258</v>
      </c>
      <c r="C236" s="81" t="s">
        <v>699</v>
      </c>
      <c r="D236" s="81" t="s">
        <v>700</v>
      </c>
      <c r="E236" s="81" t="s">
        <v>298</v>
      </c>
    </row>
    <row r="237" spans="1:5" x14ac:dyDescent="0.25">
      <c r="A237" s="80"/>
      <c r="B237" s="81" t="s">
        <v>258</v>
      </c>
      <c r="C237" s="81" t="s">
        <v>701</v>
      </c>
      <c r="D237" s="81" t="s">
        <v>702</v>
      </c>
      <c r="E237" s="81" t="s">
        <v>298</v>
      </c>
    </row>
    <row r="238" spans="1:5" x14ac:dyDescent="0.25">
      <c r="A238" s="80"/>
      <c r="B238" s="81" t="s">
        <v>258</v>
      </c>
      <c r="C238" s="81" t="s">
        <v>703</v>
      </c>
      <c r="D238" s="81" t="s">
        <v>704</v>
      </c>
      <c r="E238" s="81" t="s">
        <v>298</v>
      </c>
    </row>
    <row r="239" spans="1:5" x14ac:dyDescent="0.25">
      <c r="A239" s="80"/>
      <c r="B239" s="81" t="s">
        <v>258</v>
      </c>
      <c r="C239" s="81" t="s">
        <v>705</v>
      </c>
      <c r="D239" s="81" t="s">
        <v>700</v>
      </c>
      <c r="E239" s="81" t="s">
        <v>298</v>
      </c>
    </row>
    <row r="240" spans="1:5" x14ac:dyDescent="0.25">
      <c r="A240" s="80"/>
      <c r="B240" s="81" t="s">
        <v>258</v>
      </c>
      <c r="C240" s="81" t="s">
        <v>706</v>
      </c>
      <c r="D240" s="81" t="s">
        <v>707</v>
      </c>
      <c r="E240" s="81" t="s">
        <v>298</v>
      </c>
    </row>
    <row r="241" spans="1:5" x14ac:dyDescent="0.25">
      <c r="A241" s="80"/>
      <c r="B241" s="81" t="s">
        <v>258</v>
      </c>
      <c r="C241" s="81" t="s">
        <v>708</v>
      </c>
      <c r="D241" s="81" t="s">
        <v>709</v>
      </c>
      <c r="E241" s="81" t="s">
        <v>298</v>
      </c>
    </row>
    <row r="242" spans="1:5" x14ac:dyDescent="0.25">
      <c r="A242" s="80"/>
      <c r="B242" s="81" t="s">
        <v>258</v>
      </c>
      <c r="C242" s="81" t="s">
        <v>710</v>
      </c>
      <c r="D242" s="81" t="s">
        <v>711</v>
      </c>
      <c r="E242" s="81" t="s">
        <v>298</v>
      </c>
    </row>
    <row r="243" spans="1:5" x14ac:dyDescent="0.25">
      <c r="A243" s="80"/>
      <c r="B243" s="81" t="s">
        <v>258</v>
      </c>
      <c r="C243" s="81" t="s">
        <v>712</v>
      </c>
      <c r="D243" s="81" t="s">
        <v>713</v>
      </c>
      <c r="E243" s="81" t="s">
        <v>298</v>
      </c>
    </row>
    <row r="244" spans="1:5" x14ac:dyDescent="0.25">
      <c r="A244" s="80"/>
      <c r="B244" s="81" t="s">
        <v>258</v>
      </c>
      <c r="C244" s="81" t="s">
        <v>714</v>
      </c>
      <c r="D244" s="81" t="s">
        <v>715</v>
      </c>
      <c r="E244" s="81" t="s">
        <v>298</v>
      </c>
    </row>
    <row r="245" spans="1:5" x14ac:dyDescent="0.25">
      <c r="A245" s="80"/>
      <c r="B245" s="81" t="s">
        <v>258</v>
      </c>
      <c r="C245" s="81" t="s">
        <v>716</v>
      </c>
      <c r="D245" s="81" t="s">
        <v>717</v>
      </c>
      <c r="E245" s="81" t="s">
        <v>298</v>
      </c>
    </row>
    <row r="246" spans="1:5" x14ac:dyDescent="0.25">
      <c r="A246" s="80"/>
      <c r="B246" s="81" t="s">
        <v>258</v>
      </c>
      <c r="C246" s="81" t="s">
        <v>718</v>
      </c>
      <c r="D246" s="81" t="s">
        <v>719</v>
      </c>
      <c r="E246" s="81" t="s">
        <v>298</v>
      </c>
    </row>
    <row r="247" spans="1:5" x14ac:dyDescent="0.25">
      <c r="A247" s="80"/>
      <c r="B247" s="81" t="s">
        <v>258</v>
      </c>
      <c r="C247" s="81" t="s">
        <v>720</v>
      </c>
      <c r="D247" s="81" t="s">
        <v>721</v>
      </c>
      <c r="E247" s="81" t="s">
        <v>298</v>
      </c>
    </row>
    <row r="248" spans="1:5" x14ac:dyDescent="0.25">
      <c r="A248" s="80"/>
      <c r="B248" s="81" t="s">
        <v>258</v>
      </c>
      <c r="C248" s="81" t="s">
        <v>722</v>
      </c>
      <c r="D248" s="81" t="s">
        <v>723</v>
      </c>
      <c r="E248" s="81" t="s">
        <v>298</v>
      </c>
    </row>
    <row r="249" spans="1:5" x14ac:dyDescent="0.25">
      <c r="A249" s="80"/>
      <c r="B249" s="81" t="s">
        <v>258</v>
      </c>
      <c r="C249" s="81" t="s">
        <v>724</v>
      </c>
      <c r="D249" s="81" t="s">
        <v>725</v>
      </c>
      <c r="E249" s="81" t="s">
        <v>298</v>
      </c>
    </row>
    <row r="250" spans="1:5" x14ac:dyDescent="0.25">
      <c r="A250" s="80"/>
      <c r="B250" s="81" t="s">
        <v>258</v>
      </c>
      <c r="C250" s="81" t="s">
        <v>726</v>
      </c>
      <c r="D250" s="81" t="s">
        <v>727</v>
      </c>
      <c r="E250" s="81" t="s">
        <v>298</v>
      </c>
    </row>
    <row r="251" spans="1:5" x14ac:dyDescent="0.25">
      <c r="A251" s="80"/>
      <c r="B251" s="81" t="s">
        <v>258</v>
      </c>
      <c r="C251" s="81" t="s">
        <v>728</v>
      </c>
      <c r="D251" s="81" t="s">
        <v>729</v>
      </c>
      <c r="E251" s="81" t="s">
        <v>298</v>
      </c>
    </row>
    <row r="252" spans="1:5" x14ac:dyDescent="0.25">
      <c r="A252" s="80"/>
      <c r="B252" s="81" t="s">
        <v>258</v>
      </c>
      <c r="C252" s="81" t="s">
        <v>730</v>
      </c>
      <c r="D252" s="81" t="s">
        <v>731</v>
      </c>
      <c r="E252" s="81" t="s">
        <v>298</v>
      </c>
    </row>
    <row r="253" spans="1:5" x14ac:dyDescent="0.25">
      <c r="A253" s="80"/>
      <c r="B253" s="81" t="s">
        <v>258</v>
      </c>
      <c r="C253" s="81" t="s">
        <v>732</v>
      </c>
      <c r="D253" s="81" t="s">
        <v>733</v>
      </c>
      <c r="E253" s="81" t="s">
        <v>298</v>
      </c>
    </row>
    <row r="254" spans="1:5" x14ac:dyDescent="0.25">
      <c r="A254" s="80"/>
      <c r="B254" s="81" t="s">
        <v>258</v>
      </c>
      <c r="C254" s="81" t="s">
        <v>734</v>
      </c>
      <c r="D254" s="81" t="s">
        <v>735</v>
      </c>
      <c r="E254" s="81" t="s">
        <v>298</v>
      </c>
    </row>
    <row r="255" spans="1:5" x14ac:dyDescent="0.25">
      <c r="A255" s="80"/>
      <c r="B255" s="81" t="s">
        <v>258</v>
      </c>
      <c r="C255" s="81" t="s">
        <v>736</v>
      </c>
      <c r="D255" s="81" t="s">
        <v>737</v>
      </c>
      <c r="E255" s="81" t="s">
        <v>298</v>
      </c>
    </row>
    <row r="256" spans="1:5" x14ac:dyDescent="0.25">
      <c r="A256" s="80"/>
      <c r="B256" s="81" t="s">
        <v>258</v>
      </c>
      <c r="C256" s="81" t="s">
        <v>738</v>
      </c>
      <c r="D256" s="81" t="s">
        <v>739</v>
      </c>
      <c r="E256" s="81" t="s">
        <v>298</v>
      </c>
    </row>
    <row r="257" spans="1:5" x14ac:dyDescent="0.25">
      <c r="A257" s="80"/>
      <c r="B257" s="81" t="s">
        <v>258</v>
      </c>
      <c r="C257" s="81" t="s">
        <v>740</v>
      </c>
      <c r="D257" s="81" t="s">
        <v>741</v>
      </c>
      <c r="E257" s="81" t="s">
        <v>298</v>
      </c>
    </row>
    <row r="258" spans="1:5" x14ac:dyDescent="0.25">
      <c r="A258" s="80"/>
      <c r="B258" s="81" t="s">
        <v>258</v>
      </c>
      <c r="C258" s="81" t="s">
        <v>742</v>
      </c>
      <c r="D258" s="81" t="s">
        <v>743</v>
      </c>
      <c r="E258" s="81" t="s">
        <v>298</v>
      </c>
    </row>
    <row r="259" spans="1:5" x14ac:dyDescent="0.25">
      <c r="A259" s="80"/>
      <c r="B259" s="81" t="s">
        <v>258</v>
      </c>
      <c r="C259" s="81" t="s">
        <v>744</v>
      </c>
      <c r="D259" s="81" t="s">
        <v>745</v>
      </c>
      <c r="E259" s="81" t="s">
        <v>298</v>
      </c>
    </row>
    <row r="260" spans="1:5" x14ac:dyDescent="0.25">
      <c r="A260" s="80"/>
      <c r="B260" s="81" t="s">
        <v>258</v>
      </c>
      <c r="C260" s="81" t="s">
        <v>746</v>
      </c>
      <c r="D260" s="81" t="s">
        <v>745</v>
      </c>
      <c r="E260" s="81" t="s">
        <v>298</v>
      </c>
    </row>
    <row r="261" spans="1:5" x14ac:dyDescent="0.25">
      <c r="A261" s="80"/>
      <c r="B261" s="81" t="s">
        <v>258</v>
      </c>
      <c r="C261" s="81" t="s">
        <v>747</v>
      </c>
      <c r="D261" s="81" t="s">
        <v>748</v>
      </c>
      <c r="E261" s="81" t="s">
        <v>298</v>
      </c>
    </row>
    <row r="262" spans="1:5" x14ac:dyDescent="0.25">
      <c r="A262" s="80"/>
      <c r="B262" s="81" t="s">
        <v>258</v>
      </c>
      <c r="C262" s="81" t="s">
        <v>749</v>
      </c>
      <c r="D262" s="81" t="s">
        <v>404</v>
      </c>
      <c r="E262" s="81" t="s">
        <v>298</v>
      </c>
    </row>
    <row r="263" spans="1:5" x14ac:dyDescent="0.25">
      <c r="A263" s="80"/>
      <c r="B263" s="81" t="s">
        <v>258</v>
      </c>
      <c r="C263" s="81" t="s">
        <v>750</v>
      </c>
      <c r="D263" s="81" t="s">
        <v>751</v>
      </c>
      <c r="E263" s="81" t="s">
        <v>298</v>
      </c>
    </row>
    <row r="264" spans="1:5" x14ac:dyDescent="0.25">
      <c r="A264" s="80"/>
      <c r="B264" s="81" t="s">
        <v>258</v>
      </c>
      <c r="C264" s="81" t="s">
        <v>752</v>
      </c>
      <c r="D264" s="81" t="s">
        <v>287</v>
      </c>
      <c r="E264" s="81" t="s">
        <v>298</v>
      </c>
    </row>
    <row r="265" spans="1:5" x14ac:dyDescent="0.25">
      <c r="A265" s="80"/>
      <c r="B265" s="81" t="s">
        <v>258</v>
      </c>
      <c r="C265" s="81" t="s">
        <v>753</v>
      </c>
      <c r="D265" s="81" t="s">
        <v>379</v>
      </c>
      <c r="E265" s="81" t="s">
        <v>380</v>
      </c>
    </row>
    <row r="266" spans="1:5" x14ac:dyDescent="0.25">
      <c r="A266" s="80"/>
      <c r="B266" s="81" t="s">
        <v>258</v>
      </c>
      <c r="C266" s="81" t="s">
        <v>754</v>
      </c>
      <c r="D266" s="81" t="s">
        <v>398</v>
      </c>
      <c r="E266" s="81" t="s">
        <v>298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A42E310833246A1EC368A33CE5552" ma:contentTypeVersion="17" ma:contentTypeDescription="Create a new document." ma:contentTypeScope="" ma:versionID="e78a3241f297d9b4050a213dc48637d3">
  <xsd:schema xmlns:xsd="http://www.w3.org/2001/XMLSchema" xmlns:xs="http://www.w3.org/2001/XMLSchema" xmlns:p="http://schemas.microsoft.com/office/2006/metadata/properties" xmlns:ns2="47a6b413-495f-41a4-9efd-28f3b3291630" xmlns:ns3="496b9d3a-8963-4bb8-abe3-737bf09c580b" targetNamespace="http://schemas.microsoft.com/office/2006/metadata/properties" ma:root="true" ma:fieldsID="d95edb556bdde74ada3a47d585b07676" ns2:_="" ns3:_="">
    <xsd:import namespace="47a6b413-495f-41a4-9efd-28f3b3291630"/>
    <xsd:import namespace="496b9d3a-8963-4bb8-abe3-737bf09c58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Unit"/>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6b413-495f-41a4-9efd-28f3b32916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Unit" ma:index="12" ma:displayName="Unit" ma:format="Dropdown" ma:internalName="Unit" ma:readOnly="false">
      <xsd:simpleType>
        <xsd:restriction base="dms:Choice">
          <xsd:enumeration value="Main"/>
          <xsd:enumeration value="Treasury"/>
          <xsd:enumeration value="FBP"/>
          <xsd:enumeration value="FPMR"/>
          <xsd:enumeration value="S&amp;PU"/>
        </xsd:restriction>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description="" ma:hidden="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b9d3a-8963-4bb8-abe3-737bf09c580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nit xmlns="47a6b413-495f-41a4-9efd-28f3b3291630">FBP</Unit>
  </documentManagement>
</p:properties>
</file>

<file path=customXml/itemProps1.xml><?xml version="1.0" encoding="utf-8"?>
<ds:datastoreItem xmlns:ds="http://schemas.openxmlformats.org/officeDocument/2006/customXml" ds:itemID="{DA4973E3-6947-4581-9FCD-9F9C8FBA760B}">
  <ds:schemaRefs>
    <ds:schemaRef ds:uri="http://schemas.microsoft.com/sharepoint/v3/contenttype/forms"/>
  </ds:schemaRefs>
</ds:datastoreItem>
</file>

<file path=customXml/itemProps2.xml><?xml version="1.0" encoding="utf-8"?>
<ds:datastoreItem xmlns:ds="http://schemas.openxmlformats.org/officeDocument/2006/customXml" ds:itemID="{B6FE8CA1-8DCA-4D55-810F-A381A15D6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a6b413-495f-41a4-9efd-28f3b3291630"/>
    <ds:schemaRef ds:uri="496b9d3a-8963-4bb8-abe3-737bf09c5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BF98D-0480-4768-B938-3BCA5FE6CC94}">
  <ds:schemaRef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47a6b413-495f-41a4-9efd-28f3b3291630"/>
    <ds:schemaRef ds:uri="496b9d3a-8963-4bb8-abe3-737bf09c580b"/>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GMS Calculator - not VF or GF</vt:lpstr>
      <vt:lpstr>GMS Calculator - GF</vt:lpstr>
      <vt:lpstr>GMS Calculator - AF, GCF, GEF</vt:lpstr>
      <vt:lpstr>GMS Calculator - MP</vt:lpstr>
      <vt:lpstr>AF GCF GEF Rates</vt:lpstr>
      <vt:lpstr>Vertical Fund Burdening</vt:lpstr>
      <vt:lpstr>MP Rates</vt:lpstr>
      <vt:lpstr>GF</vt:lpstr>
      <vt:lpstr>CONFIG</vt:lpstr>
      <vt:lpstr>VF Burdening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Ananda Basch</dc:creator>
  <cp:keywords/>
  <dc:description/>
  <cp:lastModifiedBy>Hnin Hla Phyu</cp:lastModifiedBy>
  <cp:revision/>
  <cp:lastPrinted>2025-10-07T21:21:51Z</cp:lastPrinted>
  <dcterms:created xsi:type="dcterms:W3CDTF">2025-01-27T20:26:40Z</dcterms:created>
  <dcterms:modified xsi:type="dcterms:W3CDTF">2025-10-07T21:21:55Z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0x0101008E5A42E310833246A1EC368A33CE5552</vt:lpwstr>
  </property>
</Properties>
</file>